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2"/>
  </bookViews>
  <sheets>
    <sheet name="Тар. сметы за 10 мес.(пит.вода)" sheetId="16" r:id="rId1"/>
    <sheet name="Тар. сметы за 10 месяцев(стоки)" sheetId="17" r:id="rId2"/>
    <sheet name="Тар. сметы за 2017 г (тех.вода)" sheetId="20" r:id="rId3"/>
  </sheets>
  <calcPr calcId="124519"/>
  <fileRecoveryPr autoRecover="0"/>
</workbook>
</file>

<file path=xl/calcChain.xml><?xml version="1.0" encoding="utf-8"?>
<calcChain xmlns="http://schemas.openxmlformats.org/spreadsheetml/2006/main">
  <c r="D125" i="17"/>
  <c r="D84"/>
  <c r="D135" i="16"/>
  <c r="D94"/>
  <c r="F125" i="17" l="1"/>
  <c r="F84"/>
  <c r="F22"/>
  <c r="E158"/>
  <c r="E156"/>
  <c r="E148"/>
  <c r="E147"/>
  <c r="E146"/>
  <c r="E140"/>
  <c r="E141"/>
  <c r="E142"/>
  <c r="E143"/>
  <c r="E144"/>
  <c r="E139"/>
  <c r="E132"/>
  <c r="E133"/>
  <c r="E134"/>
  <c r="E135"/>
  <c r="E131"/>
  <c r="E128"/>
  <c r="E129"/>
  <c r="E127"/>
  <c r="E124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02"/>
  <c r="E96"/>
  <c r="E97"/>
  <c r="E98"/>
  <c r="E99"/>
  <c r="E100"/>
  <c r="E95"/>
  <c r="E87"/>
  <c r="E88"/>
  <c r="E89"/>
  <c r="E90"/>
  <c r="E91"/>
  <c r="E92"/>
  <c r="E93"/>
  <c r="E86"/>
  <c r="E83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44"/>
  <c r="E35"/>
  <c r="E36"/>
  <c r="E37"/>
  <c r="E38"/>
  <c r="E39"/>
  <c r="E40"/>
  <c r="E41"/>
  <c r="E42"/>
  <c r="E34"/>
  <c r="E26"/>
  <c r="E27"/>
  <c r="E28"/>
  <c r="E29"/>
  <c r="E30"/>
  <c r="E31"/>
  <c r="E32"/>
  <c r="E24"/>
  <c r="E21"/>
  <c r="E16"/>
  <c r="E17"/>
  <c r="E18"/>
  <c r="E19"/>
  <c r="E15"/>
  <c r="F135" i="16"/>
  <c r="F94"/>
  <c r="F23"/>
  <c r="E171"/>
  <c r="E169"/>
  <c r="E168"/>
  <c r="E167"/>
  <c r="E159"/>
  <c r="E158"/>
  <c r="E157"/>
  <c r="E150"/>
  <c r="E151"/>
  <c r="E152"/>
  <c r="E153"/>
  <c r="E154"/>
  <c r="E155"/>
  <c r="E149"/>
  <c r="E142"/>
  <c r="E143"/>
  <c r="E144"/>
  <c r="E145"/>
  <c r="E141"/>
  <c r="E138"/>
  <c r="E139"/>
  <c r="E137"/>
  <c r="E134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15"/>
  <c r="E106"/>
  <c r="E107"/>
  <c r="E108"/>
  <c r="E109"/>
  <c r="E110"/>
  <c r="E111"/>
  <c r="E112"/>
  <c r="E113"/>
  <c r="E105"/>
  <c r="E97"/>
  <c r="E98"/>
  <c r="E99"/>
  <c r="E100"/>
  <c r="E101"/>
  <c r="E102"/>
  <c r="E103"/>
  <c r="E96"/>
  <c r="E93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49"/>
  <c r="E36"/>
  <c r="E37"/>
  <c r="E38"/>
  <c r="E39"/>
  <c r="E40"/>
  <c r="E41"/>
  <c r="E42"/>
  <c r="E43"/>
  <c r="E44"/>
  <c r="E45"/>
  <c r="E46"/>
  <c r="E47"/>
  <c r="E35"/>
  <c r="E26"/>
  <c r="E27"/>
  <c r="E28"/>
  <c r="E29"/>
  <c r="E30"/>
  <c r="E31"/>
  <c r="E32"/>
  <c r="E33"/>
  <c r="E25"/>
  <c r="E22"/>
  <c r="E16"/>
  <c r="E17"/>
  <c r="E18"/>
  <c r="E19"/>
  <c r="E20"/>
  <c r="E15"/>
  <c r="F14" l="1"/>
  <c r="F101" i="17"/>
  <c r="F94" s="1"/>
  <c r="F82" s="1"/>
  <c r="F20"/>
  <c r="F14"/>
  <c r="E138"/>
  <c r="F21" i="16" l="1"/>
  <c r="E148"/>
  <c r="F60" i="20" l="1"/>
  <c r="F55" s="1"/>
  <c r="F52" s="1"/>
  <c r="F21"/>
  <c r="E136" i="17"/>
  <c r="E137"/>
  <c r="E146" i="16"/>
  <c r="E147"/>
  <c r="E68" i="20" l="1"/>
  <c r="E66"/>
  <c r="E65"/>
  <c r="E61"/>
  <c r="E57"/>
  <c r="E58"/>
  <c r="E59"/>
  <c r="E56"/>
  <c r="E54"/>
  <c r="E53"/>
  <c r="E49"/>
  <c r="E50"/>
  <c r="E51"/>
  <c r="E48"/>
  <c r="E42"/>
  <c r="E43"/>
  <c r="E45"/>
  <c r="E46"/>
  <c r="E41"/>
  <c r="E29"/>
  <c r="E30"/>
  <c r="E31"/>
  <c r="E32"/>
  <c r="E33"/>
  <c r="E34"/>
  <c r="E35"/>
  <c r="E36"/>
  <c r="E37"/>
  <c r="E38"/>
  <c r="E28"/>
  <c r="E26"/>
  <c r="E25"/>
  <c r="E24"/>
  <c r="E23"/>
  <c r="E20"/>
  <c r="E17"/>
  <c r="E18"/>
  <c r="E16"/>
  <c r="H16" l="1"/>
  <c r="H17"/>
  <c r="H18"/>
  <c r="H20"/>
  <c r="H22"/>
  <c r="H24"/>
  <c r="H25"/>
  <c r="H26"/>
  <c r="H28"/>
  <c r="H29"/>
  <c r="H30"/>
  <c r="H31"/>
  <c r="H32"/>
  <c r="H33"/>
  <c r="H34"/>
  <c r="H35"/>
  <c r="H36"/>
  <c r="H37"/>
  <c r="H41"/>
  <c r="H42"/>
  <c r="H45"/>
  <c r="H46"/>
  <c r="H48"/>
  <c r="H49"/>
  <c r="H50"/>
  <c r="H53"/>
  <c r="H54"/>
  <c r="H56"/>
  <c r="H57"/>
  <c r="H58"/>
  <c r="H59"/>
  <c r="H61"/>
  <c r="H65"/>
  <c r="H66"/>
  <c r="H67"/>
  <c r="H68"/>
  <c r="G67"/>
  <c r="G136" i="17"/>
  <c r="G137"/>
  <c r="G68" i="20"/>
  <c r="G166" i="16"/>
  <c r="G170"/>
  <c r="F58" l="1"/>
  <c r="F48" s="1"/>
  <c r="F34" s="1"/>
  <c r="F13" s="1"/>
  <c r="F50" i="17"/>
  <c r="F43" s="1"/>
  <c r="F33" s="1"/>
  <c r="F13" s="1"/>
  <c r="H43" i="20" l="1"/>
  <c r="G171" i="16"/>
  <c r="G169"/>
  <c r="G168"/>
  <c r="G167"/>
  <c r="G158"/>
  <c r="G159"/>
  <c r="G150"/>
  <c r="G151"/>
  <c r="G153"/>
  <c r="G155"/>
  <c r="G149"/>
  <c r="G142"/>
  <c r="G143"/>
  <c r="G144"/>
  <c r="G145"/>
  <c r="G141"/>
  <c r="G138"/>
  <c r="G139"/>
  <c r="G137"/>
  <c r="G134"/>
  <c r="G116"/>
  <c r="G117"/>
  <c r="G118"/>
  <c r="G119"/>
  <c r="G123"/>
  <c r="G125"/>
  <c r="G126"/>
  <c r="G127"/>
  <c r="G130"/>
  <c r="G131"/>
  <c r="G132"/>
  <c r="G115"/>
  <c r="G106"/>
  <c r="G107"/>
  <c r="G108"/>
  <c r="G109"/>
  <c r="G110"/>
  <c r="G111"/>
  <c r="G112"/>
  <c r="G113"/>
  <c r="G105"/>
  <c r="G97"/>
  <c r="G98"/>
  <c r="G99"/>
  <c r="G100"/>
  <c r="G101"/>
  <c r="G102"/>
  <c r="G103"/>
  <c r="G96"/>
  <c r="G93"/>
  <c r="G50"/>
  <c r="G51"/>
  <c r="G52"/>
  <c r="G54"/>
  <c r="G57"/>
  <c r="G58"/>
  <c r="G60"/>
  <c r="G65"/>
  <c r="G66"/>
  <c r="G67"/>
  <c r="G68"/>
  <c r="G69"/>
  <c r="G70"/>
  <c r="G73"/>
  <c r="G76"/>
  <c r="G79"/>
  <c r="G81"/>
  <c r="G85"/>
  <c r="G88"/>
  <c r="G90"/>
  <c r="G36"/>
  <c r="G37"/>
  <c r="G38"/>
  <c r="G39"/>
  <c r="G40"/>
  <c r="G41"/>
  <c r="G42"/>
  <c r="G43"/>
  <c r="G44"/>
  <c r="G45"/>
  <c r="G46"/>
  <c r="G47"/>
  <c r="G35"/>
  <c r="G33"/>
  <c r="G32"/>
  <c r="G26"/>
  <c r="G25"/>
  <c r="G22"/>
  <c r="D23"/>
  <c r="G16"/>
  <c r="G17"/>
  <c r="G18"/>
  <c r="G19"/>
  <c r="G20"/>
  <c r="G15"/>
  <c r="G158" i="17"/>
  <c r="G156"/>
  <c r="E155"/>
  <c r="G155" s="1"/>
  <c r="G148"/>
  <c r="G147"/>
  <c r="G140"/>
  <c r="G141"/>
  <c r="G142"/>
  <c r="G144"/>
  <c r="G139"/>
  <c r="G132"/>
  <c r="G133"/>
  <c r="G134"/>
  <c r="G135"/>
  <c r="G131"/>
  <c r="G128"/>
  <c r="G129"/>
  <c r="G127"/>
  <c r="G124"/>
  <c r="G103"/>
  <c r="G104"/>
  <c r="G105"/>
  <c r="G106"/>
  <c r="G107"/>
  <c r="G108"/>
  <c r="G109"/>
  <c r="G113"/>
  <c r="G115"/>
  <c r="G116"/>
  <c r="G117"/>
  <c r="G119"/>
  <c r="G121"/>
  <c r="G122"/>
  <c r="G102"/>
  <c r="G96"/>
  <c r="G97"/>
  <c r="G98"/>
  <c r="G99"/>
  <c r="G100"/>
  <c r="G95"/>
  <c r="G87"/>
  <c r="G88"/>
  <c r="G89"/>
  <c r="G90"/>
  <c r="G91"/>
  <c r="G92"/>
  <c r="G93"/>
  <c r="G86"/>
  <c r="G83"/>
  <c r="G45"/>
  <c r="G46"/>
  <c r="G47"/>
  <c r="G50"/>
  <c r="G52"/>
  <c r="G57"/>
  <c r="G59"/>
  <c r="G60"/>
  <c r="G61"/>
  <c r="G62"/>
  <c r="G63"/>
  <c r="G66"/>
  <c r="G68"/>
  <c r="G69"/>
  <c r="G70"/>
  <c r="G73"/>
  <c r="G76"/>
  <c r="G79"/>
  <c r="G80"/>
  <c r="G44"/>
  <c r="G35"/>
  <c r="G36"/>
  <c r="G37"/>
  <c r="G38"/>
  <c r="G39"/>
  <c r="G40"/>
  <c r="G41"/>
  <c r="G42"/>
  <c r="G34"/>
  <c r="G32"/>
  <c r="G31"/>
  <c r="G16"/>
  <c r="G17"/>
  <c r="G18"/>
  <c r="G19"/>
  <c r="G15"/>
  <c r="D25"/>
  <c r="E25" s="1"/>
  <c r="D23"/>
  <c r="F27" i="20"/>
  <c r="G66"/>
  <c r="G65"/>
  <c r="D60"/>
  <c r="D55" s="1"/>
  <c r="D52" s="1"/>
  <c r="G61"/>
  <c r="G57"/>
  <c r="G58"/>
  <c r="G59"/>
  <c r="G56"/>
  <c r="G54"/>
  <c r="G53"/>
  <c r="D47"/>
  <c r="D44" s="1"/>
  <c r="G42"/>
  <c r="G43"/>
  <c r="G45"/>
  <c r="G46"/>
  <c r="G48"/>
  <c r="G49"/>
  <c r="G50"/>
  <c r="G41"/>
  <c r="G24"/>
  <c r="G20"/>
  <c r="D27"/>
  <c r="G29"/>
  <c r="G30"/>
  <c r="G31"/>
  <c r="G32"/>
  <c r="G33"/>
  <c r="G34"/>
  <c r="G35"/>
  <c r="G36"/>
  <c r="G37"/>
  <c r="G28"/>
  <c r="G26"/>
  <c r="G25"/>
  <c r="D19"/>
  <c r="F15"/>
  <c r="D15"/>
  <c r="G16"/>
  <c r="G17"/>
  <c r="G18"/>
  <c r="G21" i="17" l="1"/>
  <c r="G24"/>
  <c r="D22"/>
  <c r="G25"/>
  <c r="D20"/>
  <c r="D40" i="20"/>
  <c r="D39" s="1"/>
  <c r="E44"/>
  <c r="H60"/>
  <c r="H21"/>
  <c r="H27"/>
  <c r="H55"/>
  <c r="F19"/>
  <c r="H23"/>
  <c r="G23"/>
  <c r="H15"/>
  <c r="F14"/>
  <c r="E47"/>
  <c r="E40" s="1"/>
  <c r="E15"/>
  <c r="G15" s="1"/>
  <c r="F69"/>
  <c r="D69"/>
  <c r="E69"/>
  <c r="E62"/>
  <c r="F47"/>
  <c r="E22"/>
  <c r="G22" s="1"/>
  <c r="E21"/>
  <c r="G21" s="1"/>
  <c r="H52" l="1"/>
  <c r="H47"/>
  <c r="G47"/>
  <c r="F44"/>
  <c r="H69"/>
  <c r="G69"/>
  <c r="H19"/>
  <c r="E60"/>
  <c r="E27"/>
  <c r="G27" s="1"/>
  <c r="E19"/>
  <c r="G19" s="1"/>
  <c r="D14"/>
  <c r="H14" s="1"/>
  <c r="H44" l="1"/>
  <c r="G44"/>
  <c r="F40"/>
  <c r="E55"/>
  <c r="G60"/>
  <c r="E14"/>
  <c r="G14" s="1"/>
  <c r="D63"/>
  <c r="D64" s="1"/>
  <c r="G55" l="1"/>
  <c r="E52"/>
  <c r="H40"/>
  <c r="G40"/>
  <c r="F39"/>
  <c r="H39" l="1"/>
  <c r="E39"/>
  <c r="E63" s="1"/>
  <c r="E64" s="1"/>
  <c r="G52"/>
  <c r="F63"/>
  <c r="H63" l="1"/>
  <c r="G63"/>
  <c r="G39"/>
  <c r="F64"/>
  <c r="G146" i="16"/>
  <c r="G147"/>
  <c r="H64" i="20" l="1"/>
  <c r="G64"/>
  <c r="F159" i="17"/>
  <c r="E154"/>
  <c r="E153"/>
  <c r="E151"/>
  <c r="D150"/>
  <c r="F145"/>
  <c r="D145"/>
  <c r="F138"/>
  <c r="D138"/>
  <c r="E126"/>
  <c r="G126" s="1"/>
  <c r="E125"/>
  <c r="G125" s="1"/>
  <c r="D101"/>
  <c r="D94" s="1"/>
  <c r="D82" s="1"/>
  <c r="E85"/>
  <c r="G85" s="1"/>
  <c r="E84"/>
  <c r="G84" s="1"/>
  <c r="D43"/>
  <c r="D33" s="1"/>
  <c r="G30"/>
  <c r="G29"/>
  <c r="G28"/>
  <c r="G27"/>
  <c r="G26"/>
  <c r="E23"/>
  <c r="G23" s="1"/>
  <c r="E22"/>
  <c r="G22" s="1"/>
  <c r="E14"/>
  <c r="D14"/>
  <c r="E23" i="16"/>
  <c r="G23" s="1"/>
  <c r="F172"/>
  <c r="D172"/>
  <c r="E172"/>
  <c r="D161"/>
  <c r="F156"/>
  <c r="E156"/>
  <c r="D156"/>
  <c r="F148"/>
  <c r="D148"/>
  <c r="D140" s="1"/>
  <c r="D133" s="1"/>
  <c r="E136"/>
  <c r="G136" s="1"/>
  <c r="E135"/>
  <c r="G135" s="1"/>
  <c r="F114"/>
  <c r="E114"/>
  <c r="E104" s="1"/>
  <c r="D114"/>
  <c r="D104" s="1"/>
  <c r="D92" s="1"/>
  <c r="E95"/>
  <c r="G95" s="1"/>
  <c r="E94"/>
  <c r="G94" s="1"/>
  <c r="E48"/>
  <c r="D48"/>
  <c r="D34" s="1"/>
  <c r="G31"/>
  <c r="G30"/>
  <c r="G29"/>
  <c r="G28"/>
  <c r="G27"/>
  <c r="E24"/>
  <c r="G24" s="1"/>
  <c r="D21"/>
  <c r="E14"/>
  <c r="D14"/>
  <c r="D130" i="17" l="1"/>
  <c r="D123" s="1"/>
  <c r="D81" s="1"/>
  <c r="E130"/>
  <c r="E123" s="1"/>
  <c r="G138"/>
  <c r="G14"/>
  <c r="D13"/>
  <c r="G14" i="16"/>
  <c r="G48"/>
  <c r="G156"/>
  <c r="G172"/>
  <c r="D91"/>
  <c r="G114"/>
  <c r="D13"/>
  <c r="F130" i="17"/>
  <c r="F140" i="16"/>
  <c r="F104"/>
  <c r="E92"/>
  <c r="E34"/>
  <c r="E20" i="17"/>
  <c r="G20" s="1"/>
  <c r="E43"/>
  <c r="G43" s="1"/>
  <c r="E101"/>
  <c r="G101" s="1"/>
  <c r="E145"/>
  <c r="G145" s="1"/>
  <c r="E21" i="16"/>
  <c r="G21" s="1"/>
  <c r="G148"/>
  <c r="D149" i="17" l="1"/>
  <c r="D157" s="1"/>
  <c r="E157" s="1"/>
  <c r="G130"/>
  <c r="G34" i="16"/>
  <c r="G104"/>
  <c r="D160"/>
  <c r="F123" i="17"/>
  <c r="E33"/>
  <c r="G33" s="1"/>
  <c r="F133" i="16"/>
  <c r="F92"/>
  <c r="E140"/>
  <c r="E133" s="1"/>
  <c r="E91" s="1"/>
  <c r="E94" i="17"/>
  <c r="G94" s="1"/>
  <c r="E13" i="16"/>
  <c r="F91" l="1"/>
  <c r="F160" s="1"/>
  <c r="D159" i="17"/>
  <c r="E13"/>
  <c r="G13" s="1"/>
  <c r="G123"/>
  <c r="G92" i="16"/>
  <c r="G13"/>
  <c r="G133"/>
  <c r="G140"/>
  <c r="F81" i="17"/>
  <c r="E160" i="16"/>
  <c r="E161" s="1"/>
  <c r="E82" i="17"/>
  <c r="G82" s="1"/>
  <c r="F161" i="16" l="1"/>
  <c r="F163" s="1"/>
  <c r="G157" i="17"/>
  <c r="E159"/>
  <c r="G159" s="1"/>
  <c r="G91" i="16"/>
  <c r="F149" i="17"/>
  <c r="F150" s="1"/>
  <c r="E163" i="16"/>
  <c r="E81" i="17"/>
  <c r="G81" s="1"/>
  <c r="G160" i="16" l="1"/>
  <c r="F152" i="17"/>
  <c r="E149"/>
  <c r="G149" s="1"/>
  <c r="G163" i="16" l="1"/>
  <c r="G161"/>
  <c r="E150" i="17"/>
  <c r="G150" l="1"/>
  <c r="E152"/>
  <c r="G152" s="1"/>
</calcChain>
</file>

<file path=xl/sharedStrings.xml><?xml version="1.0" encoding="utf-8"?>
<sst xmlns="http://schemas.openxmlformats.org/spreadsheetml/2006/main" count="1025" uniqueCount="338">
  <si>
    <t>1.</t>
  </si>
  <si>
    <t>электроэнергия</t>
  </si>
  <si>
    <t>теплоэнергия</t>
  </si>
  <si>
    <t>2.</t>
  </si>
  <si>
    <t>Ремонт, всего</t>
  </si>
  <si>
    <t>3.</t>
  </si>
  <si>
    <t>охрана труда и ТБ</t>
  </si>
  <si>
    <t>4.</t>
  </si>
  <si>
    <t>вывоз мусора</t>
  </si>
  <si>
    <t>5.</t>
  </si>
  <si>
    <t>6.</t>
  </si>
  <si>
    <t>канцелярские товары</t>
  </si>
  <si>
    <t>почтовые расходы</t>
  </si>
  <si>
    <t>информационные услуги</t>
  </si>
  <si>
    <t>7.</t>
  </si>
  <si>
    <t>локальный мониторинг</t>
  </si>
  <si>
    <t>аудиторские услуги</t>
  </si>
  <si>
    <t>услуги связи</t>
  </si>
  <si>
    <t>№ п/п</t>
  </si>
  <si>
    <t>ГСМ</t>
  </si>
  <si>
    <t>Затраты на оплату труда, всего</t>
  </si>
  <si>
    <t>заработная плата</t>
  </si>
  <si>
    <t>социальный налог</t>
  </si>
  <si>
    <t>1.1</t>
  </si>
  <si>
    <t>1.2</t>
  </si>
  <si>
    <t>Затраты на предоставление услуг, всего</t>
  </si>
  <si>
    <t>Материальные затраты, всего</t>
  </si>
  <si>
    <t>сырье и материалы</t>
  </si>
  <si>
    <t>1.3</t>
  </si>
  <si>
    <t>1.4</t>
  </si>
  <si>
    <t>амортизация</t>
  </si>
  <si>
    <t>дезинфекция, дератизация</t>
  </si>
  <si>
    <t>обязательные виды страхования</t>
  </si>
  <si>
    <t>платежи за эмиссию в окружающую среду</t>
  </si>
  <si>
    <t>услуги охраны</t>
  </si>
  <si>
    <t>5.1</t>
  </si>
  <si>
    <t>5.2</t>
  </si>
  <si>
    <t>5.3</t>
  </si>
  <si>
    <t>5.4</t>
  </si>
  <si>
    <t>5.5</t>
  </si>
  <si>
    <t>5.6</t>
  </si>
  <si>
    <t>5.7</t>
  </si>
  <si>
    <t>5.8</t>
  </si>
  <si>
    <t>оплата труда адм. персонала</t>
  </si>
  <si>
    <t>6.1</t>
  </si>
  <si>
    <t>6.2</t>
  </si>
  <si>
    <t>6.3</t>
  </si>
  <si>
    <t>6.4</t>
  </si>
  <si>
    <t>6.5</t>
  </si>
  <si>
    <t>услуги банка</t>
  </si>
  <si>
    <t>7.1</t>
  </si>
  <si>
    <t>7.2</t>
  </si>
  <si>
    <t>7.3</t>
  </si>
  <si>
    <t>7.4</t>
  </si>
  <si>
    <t>7.5</t>
  </si>
  <si>
    <t>аренда приемных пунктов</t>
  </si>
  <si>
    <t>прочие расходы</t>
  </si>
  <si>
    <t>Всего доходов</t>
  </si>
  <si>
    <t>Расходы периода, всего</t>
  </si>
  <si>
    <t xml:space="preserve">наименование показателей </t>
  </si>
  <si>
    <t>ед. изм.</t>
  </si>
  <si>
    <t>I</t>
  </si>
  <si>
    <t>т.тенге</t>
  </si>
  <si>
    <t>вода покупная</t>
  </si>
  <si>
    <t>2.1</t>
  </si>
  <si>
    <t>2.2</t>
  </si>
  <si>
    <t>Амортизация</t>
  </si>
  <si>
    <t xml:space="preserve">Прочие затраты, всего </t>
  </si>
  <si>
    <t xml:space="preserve">услуги связи </t>
  </si>
  <si>
    <t>охрана труда и техника безопасности</t>
  </si>
  <si>
    <t>II</t>
  </si>
  <si>
    <t>налоговые платежи</t>
  </si>
  <si>
    <t>коммунальные услуги</t>
  </si>
  <si>
    <t xml:space="preserve">социальный налог </t>
  </si>
  <si>
    <t>III</t>
  </si>
  <si>
    <t>IV</t>
  </si>
  <si>
    <t>V</t>
  </si>
  <si>
    <t>VI</t>
  </si>
  <si>
    <t>VII</t>
  </si>
  <si>
    <t>VIII</t>
  </si>
  <si>
    <t>тыс.м3</t>
  </si>
  <si>
    <t>IX</t>
  </si>
  <si>
    <t>%</t>
  </si>
  <si>
    <t>Тариф (без НДС)</t>
  </si>
  <si>
    <t>тенге/м3</t>
  </si>
  <si>
    <t>топливо</t>
  </si>
  <si>
    <t>периодическая печать</t>
  </si>
  <si>
    <t>заработная плата произв. персонала</t>
  </si>
  <si>
    <t>2.3</t>
  </si>
  <si>
    <t>2.4</t>
  </si>
  <si>
    <t>6.6</t>
  </si>
  <si>
    <t>обслуживание сигнализации</t>
  </si>
  <si>
    <t>расходы на сод. и обсл. ВТ</t>
  </si>
  <si>
    <t>командировочные расходы</t>
  </si>
  <si>
    <t>6.6.1</t>
  </si>
  <si>
    <t>6.6.2</t>
  </si>
  <si>
    <t>6.6.3</t>
  </si>
  <si>
    <t>6.6.4</t>
  </si>
  <si>
    <t>6.6.5</t>
  </si>
  <si>
    <t>6.6.6</t>
  </si>
  <si>
    <t>6.6.7</t>
  </si>
  <si>
    <t>6.6.8</t>
  </si>
  <si>
    <t>7.5.1</t>
  </si>
  <si>
    <t>обслуживание ККМ</t>
  </si>
  <si>
    <t>канцелярские расходы</t>
  </si>
  <si>
    <t>7.5.2</t>
  </si>
  <si>
    <t>7.5.3</t>
  </si>
  <si>
    <t>7.5.4</t>
  </si>
  <si>
    <t>7.5.5</t>
  </si>
  <si>
    <t>7.5.6</t>
  </si>
  <si>
    <t>тенге</t>
  </si>
  <si>
    <t>среднемесячная зарплата</t>
  </si>
  <si>
    <t>чел.</t>
  </si>
  <si>
    <t>численность произв. персонала</t>
  </si>
  <si>
    <t>заработная плата всп. персонала</t>
  </si>
  <si>
    <t>налог на ДПИ</t>
  </si>
  <si>
    <t>5.9</t>
  </si>
  <si>
    <t>расходы на сод. техсредств ВТ</t>
  </si>
  <si>
    <t>ликвидационный фонд</t>
  </si>
  <si>
    <t>услуги автотран. и механизмов</t>
  </si>
  <si>
    <t>услуги подъездных путей</t>
  </si>
  <si>
    <t>численность адм. персонала</t>
  </si>
  <si>
    <t>программное сопровождение</t>
  </si>
  <si>
    <t>численность персонала</t>
  </si>
  <si>
    <t>Расходы на сл. сбыта, всего</t>
  </si>
  <si>
    <t xml:space="preserve">расходы на сод. и обсл. ВТ  </t>
  </si>
  <si>
    <t>материал для опломбировнаия</t>
  </si>
  <si>
    <t>численность вспом. персонала</t>
  </si>
  <si>
    <t>1.5</t>
  </si>
  <si>
    <t>2.5</t>
  </si>
  <si>
    <t>обяз. професс. пенсионные взносы</t>
  </si>
  <si>
    <t>X</t>
  </si>
  <si>
    <t>XI</t>
  </si>
  <si>
    <t>обяз. проф. пенсионные взносы</t>
  </si>
  <si>
    <t>обучение</t>
  </si>
  <si>
    <t>техническое обслуживание</t>
  </si>
  <si>
    <t>7.5.7</t>
  </si>
  <si>
    <t>оплата врем. нетрудоспособности</t>
  </si>
  <si>
    <t>оценка имущества</t>
  </si>
  <si>
    <t>промывка отопительной системы</t>
  </si>
  <si>
    <t>услуги госстандарта</t>
  </si>
  <si>
    <t>шиномонтажные работы</t>
  </si>
  <si>
    <t>тех. освидетельствование</t>
  </si>
  <si>
    <t>составление актов дефектовки</t>
  </si>
  <si>
    <t>горизонтально-направленное бурение</t>
  </si>
  <si>
    <t>аттестация лаборатории</t>
  </si>
  <si>
    <t>Объем оказываемых услуг</t>
  </si>
  <si>
    <t xml:space="preserve"> - экологическое стархование</t>
  </si>
  <si>
    <t xml:space="preserve"> - страхование ГПО владельцев транспортных средств</t>
  </si>
  <si>
    <t xml:space="preserve"> - страхование работника от несчастного случая при исполнении им трудовых обязаннностей</t>
  </si>
  <si>
    <t xml:space="preserve"> - страхование ГПО владельцев объектов, деятельность которых связана с опасностью причинения вреда третьим лицам</t>
  </si>
  <si>
    <t xml:space="preserve"> - страхование работников</t>
  </si>
  <si>
    <t xml:space="preserve"> - социальное медицинское страхование</t>
  </si>
  <si>
    <t>8.</t>
  </si>
  <si>
    <t>9.</t>
  </si>
  <si>
    <t>Выплата основного долга по кредиту ЕБРР</t>
  </si>
  <si>
    <t>1.6</t>
  </si>
  <si>
    <t>2.6</t>
  </si>
  <si>
    <t>плата за пользование природными ресурсами</t>
  </si>
  <si>
    <t>обслуживание охранной и пожарной сигнализации</t>
  </si>
  <si>
    <t>снятие архивных данных с расходомеров</t>
  </si>
  <si>
    <t>расходы на содержание техсредств (ВТ)</t>
  </si>
  <si>
    <t>услуги автотранспорта и механизмов</t>
  </si>
  <si>
    <t>утилизация отработанных шин, промасленной ветоши, отработанных фильтров и древесных опилок</t>
  </si>
  <si>
    <t>услуги в области инжиниринга проектные</t>
  </si>
  <si>
    <t>энергоаудит</t>
  </si>
  <si>
    <t>испытание электрооборудования и заземленных устройств</t>
  </si>
  <si>
    <t>разработка проектов ПДС и ПДВ</t>
  </si>
  <si>
    <t>технический осмотр автотранспортных средств</t>
  </si>
  <si>
    <t>другие затраты</t>
  </si>
  <si>
    <t>поверка счетчиков электроэнергии и транформаторов тока</t>
  </si>
  <si>
    <t>разработка паспортов отходов</t>
  </si>
  <si>
    <t>доступ к системе мониторинга автотранспорта</t>
  </si>
  <si>
    <t>промывка и опрессовка системы отопления</t>
  </si>
  <si>
    <t>демонтаж, поверка и монтаж приборов учета</t>
  </si>
  <si>
    <t>расходы на содержание и обслуживание ВТ</t>
  </si>
  <si>
    <t>снятие архивных данных с теплосчетчика</t>
  </si>
  <si>
    <t>содержание сайта предприятия</t>
  </si>
  <si>
    <t>составление актов дефектовки основных средств</t>
  </si>
  <si>
    <t>утилизация вычислительной техники</t>
  </si>
  <si>
    <t>инкассация</t>
  </si>
  <si>
    <t xml:space="preserve">расходы на содержание и обслуживание ВТ  </t>
  </si>
  <si>
    <t>Расходы по реализации, всего</t>
  </si>
  <si>
    <t>проведение анализов питьевой воды</t>
  </si>
  <si>
    <t>ремонт основных средств</t>
  </si>
  <si>
    <t>оплата временной нетрудоспособности</t>
  </si>
  <si>
    <t>прочие</t>
  </si>
  <si>
    <t>экспертиза (определение хлора)</t>
  </si>
  <si>
    <t>испытание и анализ э/сетей</t>
  </si>
  <si>
    <t>поверка защитных средств</t>
  </si>
  <si>
    <t>разработка проектов ПДС, ПДВ</t>
  </si>
  <si>
    <t>доступ к системе мониторинга</t>
  </si>
  <si>
    <t>ремонт ОС</t>
  </si>
  <si>
    <t>оформление землеустроительных актов</t>
  </si>
  <si>
    <t>инвентаризация маслонаполненного э/обор.</t>
  </si>
  <si>
    <t>составление проектов санит. охраны</t>
  </si>
  <si>
    <t>услуги по определению эл. магнитной совместимости</t>
  </si>
  <si>
    <t>содержание и техническое обслуживание</t>
  </si>
  <si>
    <t>инвентаризация выбросов парниковых газов</t>
  </si>
  <si>
    <t>бурение наблюдательной  скважины на накопителе</t>
  </si>
  <si>
    <t xml:space="preserve">экспертиза </t>
  </si>
  <si>
    <t xml:space="preserve"> - экологическое страхование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</si>
  <si>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</si>
  <si>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</si>
  <si>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</si>
  <si>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</si>
  <si>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</si>
  <si>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</si>
  <si>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</si>
  <si>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</si>
  <si>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</si>
  <si>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5.9.10</t>
  </si>
  <si>
    <t>5.9.11</t>
  </si>
  <si>
    <t>5.9.12</t>
  </si>
  <si>
    <t>5.9.13</t>
  </si>
  <si>
    <t>5.9.14</t>
  </si>
  <si>
    <t>5.9.15</t>
  </si>
  <si>
    <t>5.9.16</t>
  </si>
  <si>
    <t>5.9.17</t>
  </si>
  <si>
    <t>5.9.18</t>
  </si>
  <si>
    <t>5.9.19</t>
  </si>
  <si>
    <t>5.9.20</t>
  </si>
  <si>
    <t>5.9.21</t>
  </si>
  <si>
    <t>5.9.22</t>
  </si>
  <si>
    <t>5.9.23</t>
  </si>
  <si>
    <t>5.9.24</t>
  </si>
  <si>
    <t>5.9.25</t>
  </si>
  <si>
    <t>5.9.26</t>
  </si>
  <si>
    <t>5.9.27</t>
  </si>
  <si>
    <t>5.9.28</t>
  </si>
  <si>
    <t>5.9.29</t>
  </si>
  <si>
    <t>5.9.30</t>
  </si>
  <si>
    <t>5.9.31</t>
  </si>
  <si>
    <t>5.9.32</t>
  </si>
  <si>
    <t>5.9.33</t>
  </si>
  <si>
    <t>5.9.34</t>
  </si>
  <si>
    <t>5.9.35</t>
  </si>
  <si>
    <t>5.9.36</t>
  </si>
  <si>
    <t>5.9.37</t>
  </si>
  <si>
    <t>5.9.38</t>
  </si>
  <si>
    <t>5.9.39</t>
  </si>
  <si>
    <t>5.9.40</t>
  </si>
  <si>
    <t>5.9.41</t>
  </si>
  <si>
    <t>5.9.42</t>
  </si>
  <si>
    <t>разработка программы управления отходами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</si>
  <si>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</si>
  <si>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</si>
  <si>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</si>
  <si>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</si>
  <si>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</si>
  <si>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</si>
  <si>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</si>
  <si>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</si>
  <si>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</si>
  <si>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</si>
  <si>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</si>
  <si>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</si>
  <si>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</si>
  <si>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</si>
  <si>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</si>
  <si>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</si>
  <si>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</si>
  <si>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</si>
  <si>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</si>
  <si>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</si>
  <si>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</si>
  <si>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</si>
  <si>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</si>
  <si>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</si>
  <si>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</si>
  <si>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</si>
  <si>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</si>
  <si>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</si>
  <si>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</si>
  <si>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5.7.30</t>
  </si>
  <si>
    <t>5.7.31</t>
  </si>
  <si>
    <t>5.7.32</t>
  </si>
  <si>
    <t>5.7.33</t>
  </si>
  <si>
    <t>5.7.34</t>
  </si>
  <si>
    <t>5.7.35</t>
  </si>
  <si>
    <t>5.7.36</t>
  </si>
  <si>
    <t>5.7.37</t>
  </si>
  <si>
    <t>Выплата основного долга по бюджетному кредиту "Нурлы Жол"</t>
  </si>
  <si>
    <t xml:space="preserve"> - по кредиту ЕБРР</t>
  </si>
  <si>
    <t xml:space="preserve"> - по бюджетному кредиту "Нурлы Жол"</t>
  </si>
  <si>
    <t>Обслуживание кредита (комиссии) ЕБРР</t>
  </si>
  <si>
    <t>Расходы на выплату вознаграждений</t>
  </si>
  <si>
    <t>Всего затрат на предоставление услуг</t>
  </si>
  <si>
    <t>Доход (прибыль)</t>
  </si>
  <si>
    <t>Регулируемая база задействованных активов (РБА)</t>
  </si>
  <si>
    <t>Общие и административные расходы, всего</t>
  </si>
  <si>
    <t>Нормативные технические потери</t>
  </si>
  <si>
    <t xml:space="preserve"> - земельный налог</t>
  </si>
  <si>
    <t xml:space="preserve"> - имущественный налог</t>
  </si>
  <si>
    <t xml:space="preserve"> - транспортный налог</t>
  </si>
  <si>
    <t xml:space="preserve"> - плата за пользование РЧС</t>
  </si>
  <si>
    <t>Необоснованно полученный доход</t>
  </si>
  <si>
    <t>отклонение</t>
  </si>
  <si>
    <t>принято                          в тарифе                  на 2017 год</t>
  </si>
  <si>
    <t>наименование показателей</t>
  </si>
  <si>
    <t>поверка средств измерений (манометры)</t>
  </si>
  <si>
    <t>5.10</t>
  </si>
  <si>
    <t>5.11</t>
  </si>
  <si>
    <t>6.4.1</t>
  </si>
  <si>
    <t>6.4.3</t>
  </si>
  <si>
    <t>6.4.2</t>
  </si>
  <si>
    <t>7.3.1</t>
  </si>
  <si>
    <t>7.3.2</t>
  </si>
  <si>
    <t>7.3.3</t>
  </si>
  <si>
    <t>7.3.4</t>
  </si>
  <si>
    <t>7.3.5</t>
  </si>
  <si>
    <t xml:space="preserve">Всего затрат </t>
  </si>
  <si>
    <t xml:space="preserve">Другие затраты, всего </t>
  </si>
  <si>
    <t>заработная плата персонала</t>
  </si>
  <si>
    <t xml:space="preserve">  - прибыль на реализацию инвестпрограммы</t>
  </si>
  <si>
    <t xml:space="preserve">  - переменная часть прибыли, с учетом критериев </t>
  </si>
  <si>
    <t>испытание э/оборудования и заземленных устройств</t>
  </si>
  <si>
    <t>экспертиза промбезопасности технических устройств</t>
  </si>
  <si>
    <t>поверка счетчиков э/энергии и транформаторов тока</t>
  </si>
  <si>
    <t>экспертиза пром. безопасности тех. устройств</t>
  </si>
  <si>
    <t>принято в тарифе на 7 месяцев 2017 года</t>
  </si>
  <si>
    <t>факт к принято на 7 мес. 2017 г., %</t>
  </si>
  <si>
    <t>факт  за  2017 год</t>
  </si>
  <si>
    <t>Приложение 1</t>
  </si>
  <si>
    <t>к Правилам утверждения</t>
  </si>
  <si>
    <t>предельного уровня тарифов</t>
  </si>
  <si>
    <t>(цен, ставок сборов) и тарифных</t>
  </si>
  <si>
    <t>смет на регулируемые услуги</t>
  </si>
  <si>
    <t>(товары, работы) субъектов</t>
  </si>
  <si>
    <t>естественных монополий</t>
  </si>
  <si>
    <t>Сведения об исполнении тарифной сметы  на услуги по подаче воды по магистральным трубопроводам и распределительным сетям (вода техническая) ГКП "Костанай-Су" акимата города Костаная ГУ "Отдел ЖКХ, пассажирского транспорта и автомобильных дорог акимата города Костаная" на 1 ноября 2017 года</t>
  </si>
  <si>
    <t>отклонение, %</t>
  </si>
  <si>
    <t>причины отклонения</t>
  </si>
  <si>
    <t>принято в тарифе на 1 ноября 2017 года</t>
  </si>
  <si>
    <t>факт                         на 1 ноября 2017 года</t>
  </si>
  <si>
    <t>Сведения об исполнении тарифной сметы  на услуги по отводу и очистке сточных вод ГКП "Костанай-Су" акимата города Костаная ГУ "Отдел ЖКХ, пассажирского транспорта и автомобильных дорог акимата города Костаная" на 1 ноября 2017 года</t>
  </si>
  <si>
    <t>принято в тарифе на                                   1 ноября 2017 года</t>
  </si>
  <si>
    <t xml:space="preserve">Сведения об исполнении тарифной сметы  на услуги по подаче воды по магистральным трубопроводам и распределительным сетям (вода техническая) ГКП "Костанай-Су" акимата города Костаная ГУ "Отдел ЖКХ, пассажирского транспорта и автомобильных дорог акимата города Костаная" за 2017 год 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</si>
</sst>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00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44">
    <xf numFmtId="0" fontId="0" fillId="0" borderId="0" xfId="0"/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9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0" xfId="0" applyFont="1" applyFill="1"/>
    <xf numFmtId="0" fontId="8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3" fontId="1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6" fillId="0" borderId="0" xfId="0" applyFont="1" applyFill="1"/>
    <xf numFmtId="165" fontId="14" fillId="0" borderId="0" xfId="0" applyNumberFormat="1" applyFont="1" applyFill="1"/>
    <xf numFmtId="16" fontId="14" fillId="0" borderId="0" xfId="0" applyNumberFormat="1" applyFont="1" applyFill="1"/>
    <xf numFmtId="0" fontId="14" fillId="0" borderId="0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0" fillId="0" borderId="0" xfId="0" applyFont="1" applyFill="1"/>
    <xf numFmtId="165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/>
    </xf>
    <xf numFmtId="165" fontId="21" fillId="0" borderId="1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/>
    </xf>
    <xf numFmtId="3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165" fontId="19" fillId="0" borderId="1" xfId="0" applyNumberFormat="1" applyFont="1" applyFill="1" applyBorder="1" applyAlignment="1">
      <alignment horizontal="center"/>
    </xf>
    <xf numFmtId="0" fontId="23" fillId="0" borderId="0" xfId="0" applyFont="1" applyFill="1"/>
    <xf numFmtId="164" fontId="23" fillId="0" borderId="0" xfId="0" applyNumberFormat="1" applyFont="1" applyFill="1"/>
    <xf numFmtId="165" fontId="19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49" fontId="19" fillId="0" borderId="1" xfId="0" applyNumberFormat="1" applyFont="1" applyFill="1" applyBorder="1" applyAlignment="1">
      <alignment vertical="center" wrapText="1"/>
    </xf>
    <xf numFmtId="3" fontId="19" fillId="0" borderId="1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/>
    <xf numFmtId="4" fontId="19" fillId="0" borderId="1" xfId="0" applyNumberFormat="1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 applyAlignment="1">
      <alignment horizontal="center" vertical="center"/>
    </xf>
    <xf numFmtId="0" fontId="19" fillId="0" borderId="0" xfId="0" applyFont="1" applyFill="1" applyBorder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Alignment="1"/>
    <xf numFmtId="0" fontId="14" fillId="0" borderId="1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topLeftCell="A26" zoomScale="130" zoomScaleNormal="130" workbookViewId="0">
      <selection activeCell="F13" sqref="F13"/>
    </sheetView>
  </sheetViews>
  <sheetFormatPr defaultRowHeight="15"/>
  <cols>
    <col min="1" max="1" width="4.42578125" style="69" customWidth="1"/>
    <col min="2" max="2" width="42" style="69" customWidth="1"/>
    <col min="3" max="3" width="7.42578125" style="69" customWidth="1"/>
    <col min="4" max="4" width="9.7109375" style="99" hidden="1" customWidth="1"/>
    <col min="5" max="5" width="9.7109375" style="99" customWidth="1"/>
    <col min="6" max="6" width="9.7109375" style="102" customWidth="1"/>
    <col min="7" max="7" width="10.85546875" style="101" customWidth="1"/>
    <col min="8" max="8" width="10.140625" style="101" customWidth="1"/>
    <col min="9" max="9" width="9.140625" style="69"/>
    <col min="10" max="10" width="10.42578125" style="69" bestFit="1" customWidth="1"/>
    <col min="11" max="16384" width="9.140625" style="69"/>
  </cols>
  <sheetData>
    <row r="1" spans="1:9" s="13" customFormat="1" ht="12">
      <c r="A1" s="129"/>
      <c r="B1" s="129"/>
      <c r="C1" s="129"/>
      <c r="D1" s="121"/>
      <c r="E1" s="121"/>
      <c r="F1" s="122"/>
      <c r="G1" s="123" t="s">
        <v>323</v>
      </c>
      <c r="I1" s="114"/>
    </row>
    <row r="2" spans="1:9" s="13" customFormat="1" ht="12">
      <c r="A2" s="124"/>
      <c r="B2" s="124"/>
      <c r="C2" s="124"/>
      <c r="D2" s="121"/>
      <c r="E2" s="121"/>
      <c r="F2" s="125"/>
      <c r="G2" s="123" t="s">
        <v>324</v>
      </c>
      <c r="I2" s="115"/>
    </row>
    <row r="3" spans="1:9" s="13" customFormat="1" ht="12">
      <c r="A3" s="124"/>
      <c r="B3" s="124"/>
      <c r="C3" s="124"/>
      <c r="D3" s="121"/>
      <c r="E3" s="121"/>
      <c r="F3" s="125"/>
      <c r="G3" s="123" t="s">
        <v>325</v>
      </c>
      <c r="I3" s="115"/>
    </row>
    <row r="4" spans="1:9" s="13" customFormat="1" ht="12">
      <c r="A4" s="124"/>
      <c r="B4" s="124"/>
      <c r="C4" s="124"/>
      <c r="D4" s="121"/>
      <c r="E4" s="121"/>
      <c r="F4" s="125"/>
      <c r="G4" s="123" t="s">
        <v>326</v>
      </c>
      <c r="I4" s="115"/>
    </row>
    <row r="5" spans="1:9" s="13" customFormat="1" ht="12">
      <c r="A5" s="124"/>
      <c r="B5" s="124"/>
      <c r="C5" s="124"/>
      <c r="D5" s="121"/>
      <c r="E5" s="121"/>
      <c r="F5" s="125"/>
      <c r="G5" s="123" t="s">
        <v>327</v>
      </c>
      <c r="I5" s="115"/>
    </row>
    <row r="6" spans="1:9" s="13" customFormat="1" ht="12">
      <c r="A6" s="124"/>
      <c r="B6" s="124"/>
      <c r="C6" s="124"/>
      <c r="D6" s="121"/>
      <c r="E6" s="121"/>
      <c r="F6" s="125"/>
      <c r="G6" s="123" t="s">
        <v>328</v>
      </c>
      <c r="I6" s="115"/>
    </row>
    <row r="7" spans="1:9" s="13" customFormat="1" ht="12">
      <c r="A7" s="124"/>
      <c r="B7" s="124"/>
      <c r="C7" s="124"/>
      <c r="D7" s="121"/>
      <c r="E7" s="121"/>
      <c r="F7" s="125"/>
      <c r="G7" s="123" t="s">
        <v>329</v>
      </c>
      <c r="I7" s="115"/>
    </row>
    <row r="8" spans="1:9" s="13" customFormat="1" ht="2.25" customHeight="1">
      <c r="A8" s="124"/>
      <c r="B8" s="124"/>
      <c r="C8" s="124"/>
      <c r="D8" s="121"/>
      <c r="E8" s="121"/>
      <c r="F8" s="123"/>
      <c r="G8" s="115"/>
      <c r="H8" s="123"/>
      <c r="I8" s="125"/>
    </row>
    <row r="9" spans="1:9" s="13" customFormat="1" ht="34.5" customHeight="1">
      <c r="A9" s="130" t="s">
        <v>330</v>
      </c>
      <c r="B9" s="130"/>
      <c r="C9" s="130"/>
      <c r="D9" s="130"/>
      <c r="E9" s="130"/>
      <c r="F9" s="130"/>
      <c r="G9" s="130"/>
      <c r="H9" s="130"/>
      <c r="I9" s="126"/>
    </row>
    <row r="10" spans="1:9" ht="12" customHeight="1">
      <c r="A10" s="136"/>
      <c r="B10" s="136"/>
      <c r="C10" s="136"/>
      <c r="D10" s="136"/>
      <c r="E10" s="136"/>
      <c r="F10" s="136"/>
      <c r="G10" s="136"/>
      <c r="H10" s="136"/>
    </row>
    <row r="11" spans="1:9" ht="12" customHeight="1">
      <c r="A11" s="132" t="s">
        <v>18</v>
      </c>
      <c r="B11" s="132" t="s">
        <v>59</v>
      </c>
      <c r="C11" s="132" t="s">
        <v>60</v>
      </c>
      <c r="D11" s="132" t="s">
        <v>298</v>
      </c>
      <c r="E11" s="131" t="s">
        <v>333</v>
      </c>
      <c r="F11" s="131" t="s">
        <v>334</v>
      </c>
      <c r="G11" s="131" t="s">
        <v>331</v>
      </c>
      <c r="H11" s="131" t="s">
        <v>332</v>
      </c>
    </row>
    <row r="12" spans="1:9" ht="50.25" customHeight="1">
      <c r="A12" s="132"/>
      <c r="B12" s="132"/>
      <c r="C12" s="132"/>
      <c r="D12" s="132"/>
      <c r="E12" s="132"/>
      <c r="F12" s="132"/>
      <c r="G12" s="131"/>
      <c r="H12" s="132"/>
    </row>
    <row r="13" spans="1:9" ht="12.75" customHeight="1">
      <c r="A13" s="110" t="s">
        <v>61</v>
      </c>
      <c r="B13" s="109" t="s">
        <v>25</v>
      </c>
      <c r="C13" s="110" t="s">
        <v>62</v>
      </c>
      <c r="D13" s="70">
        <f t="shared" ref="D13:E13" si="0">D14+D21+D32+D33+D34</f>
        <v>1163272.8900000001</v>
      </c>
      <c r="E13" s="70">
        <f t="shared" si="0"/>
        <v>969394.07499999995</v>
      </c>
      <c r="F13" s="70">
        <f>F14+F21+F32+F33+F34</f>
        <v>1128719.8859999999</v>
      </c>
      <c r="G13" s="71">
        <f>F13/E13*100</f>
        <v>116.43560808848559</v>
      </c>
      <c r="H13" s="71"/>
    </row>
    <row r="14" spans="1:9" ht="12" customHeight="1">
      <c r="A14" s="108" t="s">
        <v>0</v>
      </c>
      <c r="B14" s="72" t="s">
        <v>26</v>
      </c>
      <c r="C14" s="110" t="s">
        <v>62</v>
      </c>
      <c r="D14" s="70">
        <f t="shared" ref="D14:E14" si="1">D15+D16+D17+D18+D19+D20</f>
        <v>336935.93999999994</v>
      </c>
      <c r="E14" s="70">
        <f t="shared" si="1"/>
        <v>280779.95</v>
      </c>
      <c r="F14" s="70">
        <f>F15+F16+F17+F18+F19+F20</f>
        <v>271837.09999999998</v>
      </c>
      <c r="G14" s="71">
        <f t="shared" ref="G14:G76" si="2">F14/E14*100</f>
        <v>96.81499693977436</v>
      </c>
      <c r="H14" s="71"/>
    </row>
    <row r="15" spans="1:9" ht="12.75" customHeight="1">
      <c r="A15" s="73" t="s">
        <v>23</v>
      </c>
      <c r="B15" s="74" t="s">
        <v>27</v>
      </c>
      <c r="C15" s="75" t="s">
        <v>62</v>
      </c>
      <c r="D15" s="76">
        <v>15203</v>
      </c>
      <c r="E15" s="76">
        <f>D15/12*10</f>
        <v>12669.166666666668</v>
      </c>
      <c r="F15" s="77">
        <v>14696.6</v>
      </c>
      <c r="G15" s="78">
        <f t="shared" si="2"/>
        <v>116.00289416562519</v>
      </c>
      <c r="H15" s="78"/>
    </row>
    <row r="16" spans="1:9" ht="12.75" customHeight="1">
      <c r="A16" s="73" t="s">
        <v>24</v>
      </c>
      <c r="B16" s="74" t="s">
        <v>19</v>
      </c>
      <c r="C16" s="75" t="s">
        <v>62</v>
      </c>
      <c r="D16" s="76">
        <v>51888.84</v>
      </c>
      <c r="E16" s="76">
        <f t="shared" ref="E16:E20" si="3">D16/12*10</f>
        <v>43240.7</v>
      </c>
      <c r="F16" s="77">
        <v>41604.199999999997</v>
      </c>
      <c r="G16" s="78">
        <f t="shared" si="2"/>
        <v>96.215371166516732</v>
      </c>
      <c r="H16" s="78"/>
    </row>
    <row r="17" spans="1:10" ht="12.75" customHeight="1">
      <c r="A17" s="73" t="s">
        <v>28</v>
      </c>
      <c r="B17" s="74" t="s">
        <v>1</v>
      </c>
      <c r="C17" s="75" t="s">
        <v>62</v>
      </c>
      <c r="D17" s="76">
        <v>209238.3</v>
      </c>
      <c r="E17" s="76">
        <f t="shared" si="3"/>
        <v>174365.24999999997</v>
      </c>
      <c r="F17" s="77">
        <v>171145.5</v>
      </c>
      <c r="G17" s="78">
        <f t="shared" si="2"/>
        <v>98.153445138867994</v>
      </c>
      <c r="H17" s="78"/>
    </row>
    <row r="18" spans="1:10" ht="12.75" customHeight="1">
      <c r="A18" s="73" t="s">
        <v>29</v>
      </c>
      <c r="B18" s="74" t="s">
        <v>2</v>
      </c>
      <c r="C18" s="75" t="s">
        <v>62</v>
      </c>
      <c r="D18" s="76">
        <v>47491.1</v>
      </c>
      <c r="E18" s="76">
        <f t="shared" si="3"/>
        <v>39575.916666666664</v>
      </c>
      <c r="F18" s="77">
        <v>32478.3</v>
      </c>
      <c r="G18" s="78">
        <f t="shared" si="2"/>
        <v>82.065818648125656</v>
      </c>
      <c r="H18" s="78"/>
    </row>
    <row r="19" spans="1:10" ht="12.75" customHeight="1">
      <c r="A19" s="73" t="s">
        <v>128</v>
      </c>
      <c r="B19" s="74" t="s">
        <v>63</v>
      </c>
      <c r="C19" s="75" t="s">
        <v>62</v>
      </c>
      <c r="D19" s="76">
        <v>12960.6</v>
      </c>
      <c r="E19" s="76">
        <f t="shared" si="3"/>
        <v>10800.5</v>
      </c>
      <c r="F19" s="77">
        <v>11828</v>
      </c>
      <c r="G19" s="78">
        <f t="shared" si="2"/>
        <v>109.51344845146058</v>
      </c>
      <c r="H19" s="78"/>
    </row>
    <row r="20" spans="1:10" ht="12.75" customHeight="1">
      <c r="A20" s="73" t="s">
        <v>156</v>
      </c>
      <c r="B20" s="74" t="s">
        <v>85</v>
      </c>
      <c r="C20" s="75" t="s">
        <v>62</v>
      </c>
      <c r="D20" s="76">
        <v>154.1</v>
      </c>
      <c r="E20" s="76">
        <f t="shared" si="3"/>
        <v>128.41666666666666</v>
      </c>
      <c r="F20" s="77">
        <v>84.5</v>
      </c>
      <c r="G20" s="78">
        <f t="shared" si="2"/>
        <v>65.801427644386763</v>
      </c>
      <c r="H20" s="78"/>
    </row>
    <row r="21" spans="1:10" ht="12.75" customHeight="1">
      <c r="A21" s="108" t="s">
        <v>3</v>
      </c>
      <c r="B21" s="72" t="s">
        <v>20</v>
      </c>
      <c r="C21" s="110" t="s">
        <v>62</v>
      </c>
      <c r="D21" s="70">
        <f t="shared" ref="D21" si="4">D22+D25+D26+D27+D30+D31</f>
        <v>391928.29999999993</v>
      </c>
      <c r="E21" s="70">
        <f>E22+E25+E26+E27+E30+E31</f>
        <v>326606.91666666663</v>
      </c>
      <c r="F21" s="70">
        <f>F22+F25+F26+F27+F30+F31</f>
        <v>333673.69999999995</v>
      </c>
      <c r="G21" s="71">
        <f t="shared" si="2"/>
        <v>102.16369677821173</v>
      </c>
      <c r="H21" s="71"/>
    </row>
    <row r="22" spans="1:10" ht="12.75" customHeight="1">
      <c r="A22" s="73" t="s">
        <v>64</v>
      </c>
      <c r="B22" s="74" t="s">
        <v>87</v>
      </c>
      <c r="C22" s="75" t="s">
        <v>62</v>
      </c>
      <c r="D22" s="76">
        <v>347955.1</v>
      </c>
      <c r="E22" s="76">
        <f>D22/12*10</f>
        <v>289962.58333333331</v>
      </c>
      <c r="F22" s="77">
        <v>298085</v>
      </c>
      <c r="G22" s="78">
        <f t="shared" si="2"/>
        <v>102.80119475185161</v>
      </c>
      <c r="H22" s="78"/>
    </row>
    <row r="23" spans="1:10" ht="12.75" customHeight="1">
      <c r="A23" s="73"/>
      <c r="B23" s="74" t="s">
        <v>111</v>
      </c>
      <c r="C23" s="75" t="s">
        <v>110</v>
      </c>
      <c r="D23" s="78">
        <f>D22/D24/12*1000</f>
        <v>102099.50117370892</v>
      </c>
      <c r="E23" s="78">
        <f>D23</f>
        <v>102099.50117370892</v>
      </c>
      <c r="F23" s="79">
        <f>F22/F24/10*1000</f>
        <v>105703.90070921986</v>
      </c>
      <c r="G23" s="78">
        <f t="shared" si="2"/>
        <v>103.53028123945339</v>
      </c>
      <c r="H23" s="78"/>
    </row>
    <row r="24" spans="1:10" ht="12.75" customHeight="1">
      <c r="A24" s="73"/>
      <c r="B24" s="74" t="s">
        <v>113</v>
      </c>
      <c r="C24" s="75" t="s">
        <v>112</v>
      </c>
      <c r="D24" s="78">
        <v>284</v>
      </c>
      <c r="E24" s="78">
        <f>D24</f>
        <v>284</v>
      </c>
      <c r="F24" s="79">
        <v>282</v>
      </c>
      <c r="G24" s="78">
        <f t="shared" si="2"/>
        <v>99.295774647887328</v>
      </c>
      <c r="H24" s="78"/>
    </row>
    <row r="25" spans="1:10" ht="12.75" customHeight="1">
      <c r="A25" s="73" t="s">
        <v>65</v>
      </c>
      <c r="B25" s="74" t="s">
        <v>22</v>
      </c>
      <c r="C25" s="75" t="s">
        <v>62</v>
      </c>
      <c r="D25" s="76">
        <v>34447.599999999999</v>
      </c>
      <c r="E25" s="76">
        <f>D25/12*10</f>
        <v>28706.333333333332</v>
      </c>
      <c r="F25" s="77">
        <v>30607.1</v>
      </c>
      <c r="G25" s="78">
        <f t="shared" si="2"/>
        <v>106.62141919901531</v>
      </c>
      <c r="H25" s="78"/>
    </row>
    <row r="26" spans="1:10" ht="12.75" customHeight="1">
      <c r="A26" s="73" t="s">
        <v>88</v>
      </c>
      <c r="B26" s="74" t="s">
        <v>130</v>
      </c>
      <c r="C26" s="75" t="s">
        <v>62</v>
      </c>
      <c r="D26" s="76">
        <v>9525.6</v>
      </c>
      <c r="E26" s="76">
        <f t="shared" ref="E26:E33" si="5">D26/12*10</f>
        <v>7938.0000000000009</v>
      </c>
      <c r="F26" s="77">
        <v>4981.6000000000004</v>
      </c>
      <c r="G26" s="78">
        <f t="shared" si="2"/>
        <v>62.756361803980852</v>
      </c>
      <c r="H26" s="78"/>
    </row>
    <row r="27" spans="1:10" ht="12.75" hidden="1" customHeight="1">
      <c r="A27" s="73" t="s">
        <v>89</v>
      </c>
      <c r="B27" s="74" t="s">
        <v>114</v>
      </c>
      <c r="C27" s="75" t="s">
        <v>62</v>
      </c>
      <c r="D27" s="76">
        <v>0</v>
      </c>
      <c r="E27" s="76">
        <f t="shared" si="5"/>
        <v>0</v>
      </c>
      <c r="F27" s="80">
        <v>0</v>
      </c>
      <c r="G27" s="71" t="e">
        <f t="shared" si="2"/>
        <v>#DIV/0!</v>
      </c>
      <c r="H27" s="71"/>
    </row>
    <row r="28" spans="1:10" ht="12.75" hidden="1" customHeight="1">
      <c r="A28" s="73"/>
      <c r="B28" s="74" t="s">
        <v>111</v>
      </c>
      <c r="C28" s="75" t="s">
        <v>110</v>
      </c>
      <c r="D28" s="76">
        <v>0</v>
      </c>
      <c r="E28" s="76">
        <f t="shared" si="5"/>
        <v>0</v>
      </c>
      <c r="F28" s="80">
        <v>0</v>
      </c>
      <c r="G28" s="71" t="e">
        <f t="shared" si="2"/>
        <v>#DIV/0!</v>
      </c>
      <c r="H28" s="71"/>
    </row>
    <row r="29" spans="1:10" ht="12.75" hidden="1" customHeight="1">
      <c r="A29" s="73"/>
      <c r="B29" s="74" t="s">
        <v>127</v>
      </c>
      <c r="C29" s="75" t="s">
        <v>112</v>
      </c>
      <c r="D29" s="76">
        <v>0</v>
      </c>
      <c r="E29" s="76">
        <f t="shared" si="5"/>
        <v>0</v>
      </c>
      <c r="F29" s="80">
        <v>0</v>
      </c>
      <c r="G29" s="71" t="e">
        <f t="shared" si="2"/>
        <v>#DIV/0!</v>
      </c>
      <c r="H29" s="71"/>
    </row>
    <row r="30" spans="1:10" ht="12.75" hidden="1" customHeight="1">
      <c r="A30" s="73" t="s">
        <v>129</v>
      </c>
      <c r="B30" s="74" t="s">
        <v>22</v>
      </c>
      <c r="C30" s="75" t="s">
        <v>62</v>
      </c>
      <c r="D30" s="76">
        <v>0</v>
      </c>
      <c r="E30" s="76">
        <f t="shared" si="5"/>
        <v>0</v>
      </c>
      <c r="F30" s="80">
        <v>0</v>
      </c>
      <c r="G30" s="71" t="e">
        <f t="shared" si="2"/>
        <v>#DIV/0!</v>
      </c>
      <c r="H30" s="71"/>
    </row>
    <row r="31" spans="1:10" ht="12.75" hidden="1" customHeight="1">
      <c r="A31" s="73" t="s">
        <v>157</v>
      </c>
      <c r="B31" s="74" t="s">
        <v>130</v>
      </c>
      <c r="C31" s="75" t="s">
        <v>62</v>
      </c>
      <c r="D31" s="76">
        <v>0</v>
      </c>
      <c r="E31" s="76">
        <f t="shared" si="5"/>
        <v>0</v>
      </c>
      <c r="F31" s="80">
        <v>0</v>
      </c>
      <c r="G31" s="71" t="e">
        <f t="shared" si="2"/>
        <v>#DIV/0!</v>
      </c>
      <c r="H31" s="71"/>
    </row>
    <row r="32" spans="1:10" s="82" customFormat="1" ht="12.75" customHeight="1">
      <c r="A32" s="108" t="s">
        <v>5</v>
      </c>
      <c r="B32" s="72" t="s">
        <v>66</v>
      </c>
      <c r="C32" s="110" t="s">
        <v>62</v>
      </c>
      <c r="D32" s="81">
        <v>335926.2</v>
      </c>
      <c r="E32" s="26">
        <f t="shared" si="5"/>
        <v>279938.5</v>
      </c>
      <c r="F32" s="70">
        <v>418158.1</v>
      </c>
      <c r="G32" s="71">
        <f t="shared" si="2"/>
        <v>149.3749877205172</v>
      </c>
      <c r="H32" s="71"/>
      <c r="J32" s="83"/>
    </row>
    <row r="33" spans="1:8" ht="12.75" customHeight="1">
      <c r="A33" s="108" t="s">
        <v>7</v>
      </c>
      <c r="B33" s="72" t="s">
        <v>4</v>
      </c>
      <c r="C33" s="110" t="s">
        <v>62</v>
      </c>
      <c r="D33" s="81">
        <v>63365.599999999999</v>
      </c>
      <c r="E33" s="26">
        <f t="shared" si="5"/>
        <v>52804.666666666664</v>
      </c>
      <c r="F33" s="70">
        <v>58899.5</v>
      </c>
      <c r="G33" s="71">
        <f t="shared" si="2"/>
        <v>111.54222480336335</v>
      </c>
      <c r="H33" s="71"/>
    </row>
    <row r="34" spans="1:8" ht="12.75" customHeight="1">
      <c r="A34" s="108" t="s">
        <v>9</v>
      </c>
      <c r="B34" s="72" t="s">
        <v>67</v>
      </c>
      <c r="C34" s="110" t="s">
        <v>62</v>
      </c>
      <c r="D34" s="84">
        <f t="shared" ref="D34:E34" si="6">D35+D36+D37+D38+D39+D40+D41+D47+D48</f>
        <v>35116.85</v>
      </c>
      <c r="E34" s="84">
        <f t="shared" si="6"/>
        <v>29264.041666666668</v>
      </c>
      <c r="F34" s="84">
        <f>F35+F36+F37+F38+F39+F40+F41+F47+F48</f>
        <v>46151.486000000004</v>
      </c>
      <c r="G34" s="71">
        <f t="shared" si="2"/>
        <v>157.70714970163897</v>
      </c>
      <c r="H34" s="71"/>
    </row>
    <row r="35" spans="1:8" ht="12.75" customHeight="1">
      <c r="A35" s="73" t="s">
        <v>35</v>
      </c>
      <c r="B35" s="74" t="s">
        <v>68</v>
      </c>
      <c r="C35" s="75" t="s">
        <v>62</v>
      </c>
      <c r="D35" s="76">
        <v>160.1</v>
      </c>
      <c r="E35" s="76">
        <f>D35/12*10</f>
        <v>133.41666666666666</v>
      </c>
      <c r="F35" s="77">
        <v>133.5</v>
      </c>
      <c r="G35" s="78">
        <f t="shared" si="2"/>
        <v>100.06246096189881</v>
      </c>
      <c r="H35" s="78"/>
    </row>
    <row r="36" spans="1:8" ht="12.75" customHeight="1">
      <c r="A36" s="73" t="s">
        <v>36</v>
      </c>
      <c r="B36" s="74" t="s">
        <v>34</v>
      </c>
      <c r="C36" s="75" t="s">
        <v>62</v>
      </c>
      <c r="D36" s="76">
        <v>8819.7000000000007</v>
      </c>
      <c r="E36" s="76">
        <f t="shared" ref="E36:E47" si="7">D36/12*10</f>
        <v>7349.75</v>
      </c>
      <c r="F36" s="77">
        <v>7369.3</v>
      </c>
      <c r="G36" s="78">
        <f t="shared" si="2"/>
        <v>100.26599544202183</v>
      </c>
      <c r="H36" s="78"/>
    </row>
    <row r="37" spans="1:8" ht="12.75" customHeight="1">
      <c r="A37" s="73" t="s">
        <v>37</v>
      </c>
      <c r="B37" s="74" t="s">
        <v>31</v>
      </c>
      <c r="C37" s="75" t="s">
        <v>62</v>
      </c>
      <c r="D37" s="76">
        <v>41.1</v>
      </c>
      <c r="E37" s="76">
        <f t="shared" si="7"/>
        <v>34.25</v>
      </c>
      <c r="F37" s="77">
        <v>34.299999999999997</v>
      </c>
      <c r="G37" s="78">
        <f t="shared" si="2"/>
        <v>100.14598540145985</v>
      </c>
      <c r="H37" s="78"/>
    </row>
    <row r="38" spans="1:8" ht="12.75" customHeight="1">
      <c r="A38" s="73" t="s">
        <v>38</v>
      </c>
      <c r="B38" s="74" t="s">
        <v>69</v>
      </c>
      <c r="C38" s="75" t="s">
        <v>62</v>
      </c>
      <c r="D38" s="76">
        <v>4776.7</v>
      </c>
      <c r="E38" s="76">
        <f t="shared" si="7"/>
        <v>3980.5833333333335</v>
      </c>
      <c r="F38" s="77">
        <v>5667.9</v>
      </c>
      <c r="G38" s="78">
        <f t="shared" si="2"/>
        <v>142.38867837628487</v>
      </c>
      <c r="H38" s="78"/>
    </row>
    <row r="39" spans="1:8" ht="12.75" customHeight="1">
      <c r="A39" s="73" t="s">
        <v>39</v>
      </c>
      <c r="B39" s="74" t="s">
        <v>158</v>
      </c>
      <c r="C39" s="75" t="s">
        <v>62</v>
      </c>
      <c r="D39" s="76">
        <v>955.5</v>
      </c>
      <c r="E39" s="76">
        <f t="shared" si="7"/>
        <v>796.25</v>
      </c>
      <c r="F39" s="77">
        <v>877.9</v>
      </c>
      <c r="G39" s="78">
        <f t="shared" si="2"/>
        <v>110.25431711145997</v>
      </c>
      <c r="H39" s="78"/>
    </row>
    <row r="40" spans="1:8" ht="12.75" customHeight="1">
      <c r="A40" s="73" t="s">
        <v>40</v>
      </c>
      <c r="B40" s="85" t="s">
        <v>115</v>
      </c>
      <c r="C40" s="75" t="s">
        <v>62</v>
      </c>
      <c r="D40" s="76">
        <v>10891.2</v>
      </c>
      <c r="E40" s="76">
        <f t="shared" si="7"/>
        <v>9076</v>
      </c>
      <c r="F40" s="77">
        <v>7973.6</v>
      </c>
      <c r="G40" s="78">
        <f t="shared" si="2"/>
        <v>87.853680035257824</v>
      </c>
      <c r="H40" s="78"/>
    </row>
    <row r="41" spans="1:8" ht="12.75" customHeight="1">
      <c r="A41" s="73" t="s">
        <v>41</v>
      </c>
      <c r="B41" s="74" t="s">
        <v>32</v>
      </c>
      <c r="C41" s="75" t="s">
        <v>62</v>
      </c>
      <c r="D41" s="76">
        <v>6038</v>
      </c>
      <c r="E41" s="76">
        <f t="shared" si="7"/>
        <v>5031.666666666667</v>
      </c>
      <c r="F41" s="77">
        <v>4698.6000000000004</v>
      </c>
      <c r="G41" s="78">
        <f t="shared" si="2"/>
        <v>93.380589599205038</v>
      </c>
      <c r="H41" s="78"/>
    </row>
    <row r="42" spans="1:8" ht="12.75" hidden="1" customHeight="1">
      <c r="A42" s="73"/>
      <c r="B42" s="86" t="s">
        <v>201</v>
      </c>
      <c r="C42" s="75" t="s">
        <v>62</v>
      </c>
      <c r="D42" s="76"/>
      <c r="E42" s="76">
        <f t="shared" si="7"/>
        <v>0</v>
      </c>
      <c r="F42" s="77"/>
      <c r="G42" s="78" t="e">
        <f t="shared" si="2"/>
        <v>#DIV/0!</v>
      </c>
      <c r="H42" s="78"/>
    </row>
    <row r="43" spans="1:8" ht="12.75" hidden="1" customHeight="1">
      <c r="A43" s="73"/>
      <c r="B43" s="87" t="s">
        <v>148</v>
      </c>
      <c r="C43" s="75" t="s">
        <v>62</v>
      </c>
      <c r="D43" s="76"/>
      <c r="E43" s="76">
        <f t="shared" si="7"/>
        <v>0</v>
      </c>
      <c r="F43" s="77"/>
      <c r="G43" s="78" t="e">
        <f t="shared" si="2"/>
        <v>#DIV/0!</v>
      </c>
      <c r="H43" s="78"/>
    </row>
    <row r="44" spans="1:8" ht="39" hidden="1" customHeight="1">
      <c r="A44" s="73"/>
      <c r="B44" s="87" t="s">
        <v>150</v>
      </c>
      <c r="C44" s="75" t="s">
        <v>62</v>
      </c>
      <c r="D44" s="76"/>
      <c r="E44" s="76">
        <f t="shared" si="7"/>
        <v>0</v>
      </c>
      <c r="F44" s="77"/>
      <c r="G44" s="78" t="e">
        <f t="shared" si="2"/>
        <v>#DIV/0!</v>
      </c>
      <c r="H44" s="78"/>
    </row>
    <row r="45" spans="1:8" ht="27" hidden="1" customHeight="1">
      <c r="A45" s="73"/>
      <c r="B45" s="87" t="s">
        <v>149</v>
      </c>
      <c r="C45" s="75" t="s">
        <v>62</v>
      </c>
      <c r="D45" s="76"/>
      <c r="E45" s="76">
        <f t="shared" si="7"/>
        <v>0</v>
      </c>
      <c r="F45" s="77"/>
      <c r="G45" s="78" t="e">
        <f t="shared" si="2"/>
        <v>#DIV/0!</v>
      </c>
      <c r="H45" s="78"/>
    </row>
    <row r="46" spans="1:8" ht="12.75" hidden="1" customHeight="1">
      <c r="A46" s="73"/>
      <c r="B46" s="87" t="s">
        <v>152</v>
      </c>
      <c r="C46" s="75" t="s">
        <v>62</v>
      </c>
      <c r="D46" s="76"/>
      <c r="E46" s="76">
        <f t="shared" si="7"/>
        <v>0</v>
      </c>
      <c r="F46" s="77"/>
      <c r="G46" s="78" t="e">
        <f t="shared" si="2"/>
        <v>#DIV/0!</v>
      </c>
      <c r="H46" s="78"/>
    </row>
    <row r="47" spans="1:8" ht="12.75" customHeight="1">
      <c r="A47" s="73" t="s">
        <v>42</v>
      </c>
      <c r="B47" s="74" t="s">
        <v>33</v>
      </c>
      <c r="C47" s="75" t="s">
        <v>62</v>
      </c>
      <c r="D47" s="76">
        <v>776.1</v>
      </c>
      <c r="E47" s="76">
        <f t="shared" si="7"/>
        <v>646.75</v>
      </c>
      <c r="F47" s="77">
        <v>567.6</v>
      </c>
      <c r="G47" s="78">
        <f t="shared" si="2"/>
        <v>87.761886354851185</v>
      </c>
      <c r="H47" s="78"/>
    </row>
    <row r="48" spans="1:8" ht="12.75" customHeight="1">
      <c r="A48" s="73" t="s">
        <v>116</v>
      </c>
      <c r="B48" s="74" t="s">
        <v>169</v>
      </c>
      <c r="C48" s="75" t="s">
        <v>62</v>
      </c>
      <c r="D48" s="88">
        <f t="shared" ref="D48:E48" si="8">SUM(D49:D90)</f>
        <v>2658.45</v>
      </c>
      <c r="E48" s="88">
        <f t="shared" si="8"/>
        <v>2215.3749999999995</v>
      </c>
      <c r="F48" s="88">
        <f>SUM(F49:F90)</f>
        <v>18828.786000000004</v>
      </c>
      <c r="G48" s="78">
        <f t="shared" si="2"/>
        <v>849.91416803024345</v>
      </c>
      <c r="H48" s="78"/>
    </row>
    <row r="49" spans="1:8" ht="12.75" customHeight="1">
      <c r="A49" s="73" t="s">
        <v>202</v>
      </c>
      <c r="B49" s="74" t="s">
        <v>15</v>
      </c>
      <c r="C49" s="75" t="s">
        <v>62</v>
      </c>
      <c r="D49" s="76">
        <v>0</v>
      </c>
      <c r="E49" s="76">
        <f>D49/12*10</f>
        <v>0</v>
      </c>
      <c r="F49" s="89">
        <v>0</v>
      </c>
      <c r="G49" s="78">
        <v>0</v>
      </c>
      <c r="H49" s="78"/>
    </row>
    <row r="50" spans="1:8" ht="12.75" customHeight="1">
      <c r="A50" s="73" t="s">
        <v>203</v>
      </c>
      <c r="B50" s="74" t="s">
        <v>159</v>
      </c>
      <c r="C50" s="75" t="s">
        <v>62</v>
      </c>
      <c r="D50" s="76">
        <v>13.25</v>
      </c>
      <c r="E50" s="76">
        <f t="shared" ref="E50:E90" si="9">D50/12*10</f>
        <v>11.041666666666668</v>
      </c>
      <c r="F50" s="77">
        <v>90.9</v>
      </c>
      <c r="G50" s="78">
        <f t="shared" si="2"/>
        <v>823.24528301886789</v>
      </c>
      <c r="H50" s="78"/>
    </row>
    <row r="51" spans="1:8" ht="12.75" customHeight="1">
      <c r="A51" s="73" t="s">
        <v>204</v>
      </c>
      <c r="B51" s="74" t="s">
        <v>8</v>
      </c>
      <c r="C51" s="75" t="s">
        <v>62</v>
      </c>
      <c r="D51" s="76">
        <v>302.5</v>
      </c>
      <c r="E51" s="76">
        <f t="shared" si="9"/>
        <v>252.08333333333331</v>
      </c>
      <c r="F51" s="77">
        <v>289.10000000000002</v>
      </c>
      <c r="G51" s="78">
        <f t="shared" si="2"/>
        <v>114.68429752066118</v>
      </c>
      <c r="H51" s="78"/>
    </row>
    <row r="52" spans="1:8" ht="12.75" customHeight="1">
      <c r="A52" s="73" t="s">
        <v>205</v>
      </c>
      <c r="B52" s="74" t="s">
        <v>11</v>
      </c>
      <c r="C52" s="75" t="s">
        <v>62</v>
      </c>
      <c r="D52" s="76">
        <v>249.1</v>
      </c>
      <c r="E52" s="76">
        <f t="shared" si="9"/>
        <v>207.58333333333331</v>
      </c>
      <c r="F52" s="77">
        <v>268.2</v>
      </c>
      <c r="G52" s="78">
        <f t="shared" si="2"/>
        <v>129.20112404656766</v>
      </c>
      <c r="H52" s="78"/>
    </row>
    <row r="53" spans="1:8" ht="12.75" customHeight="1">
      <c r="A53" s="73" t="s">
        <v>206</v>
      </c>
      <c r="B53" s="74" t="s">
        <v>160</v>
      </c>
      <c r="C53" s="75" t="s">
        <v>62</v>
      </c>
      <c r="D53" s="76">
        <v>0</v>
      </c>
      <c r="E53" s="76">
        <f t="shared" si="9"/>
        <v>0</v>
      </c>
      <c r="F53" s="89">
        <v>0</v>
      </c>
      <c r="G53" s="78">
        <v>0</v>
      </c>
      <c r="H53" s="78"/>
    </row>
    <row r="54" spans="1:8" ht="12.75" customHeight="1">
      <c r="A54" s="73" t="s">
        <v>207</v>
      </c>
      <c r="B54" s="74" t="s">
        <v>161</v>
      </c>
      <c r="C54" s="75" t="s">
        <v>62</v>
      </c>
      <c r="D54" s="76">
        <v>110.5</v>
      </c>
      <c r="E54" s="76">
        <f t="shared" si="9"/>
        <v>92.083333333333343</v>
      </c>
      <c r="F54" s="77">
        <v>134.5</v>
      </c>
      <c r="G54" s="78">
        <f t="shared" si="2"/>
        <v>146.06334841628959</v>
      </c>
      <c r="H54" s="78"/>
    </row>
    <row r="55" spans="1:8" ht="12.75" customHeight="1">
      <c r="A55" s="73" t="s">
        <v>208</v>
      </c>
      <c r="B55" s="74" t="s">
        <v>118</v>
      </c>
      <c r="C55" s="75" t="s">
        <v>62</v>
      </c>
      <c r="D55" s="76">
        <v>0</v>
      </c>
      <c r="E55" s="76">
        <f t="shared" si="9"/>
        <v>0</v>
      </c>
      <c r="F55" s="89">
        <v>0</v>
      </c>
      <c r="G55" s="78">
        <v>0</v>
      </c>
      <c r="H55" s="78"/>
    </row>
    <row r="56" spans="1:8" ht="12.75" customHeight="1">
      <c r="A56" s="73" t="s">
        <v>209</v>
      </c>
      <c r="B56" s="74" t="s">
        <v>162</v>
      </c>
      <c r="C56" s="75" t="s">
        <v>62</v>
      </c>
      <c r="D56" s="76">
        <v>0</v>
      </c>
      <c r="E56" s="76">
        <f t="shared" si="9"/>
        <v>0</v>
      </c>
      <c r="F56" s="89">
        <v>0</v>
      </c>
      <c r="G56" s="78">
        <v>0</v>
      </c>
      <c r="H56" s="78"/>
    </row>
    <row r="57" spans="1:8" ht="12.75" customHeight="1">
      <c r="A57" s="73" t="s">
        <v>210</v>
      </c>
      <c r="B57" s="74" t="s">
        <v>164</v>
      </c>
      <c r="C57" s="75" t="s">
        <v>62</v>
      </c>
      <c r="D57" s="76">
        <v>57.8</v>
      </c>
      <c r="E57" s="76">
        <f t="shared" si="9"/>
        <v>48.166666666666664</v>
      </c>
      <c r="F57" s="77">
        <v>517.4</v>
      </c>
      <c r="G57" s="78">
        <f t="shared" si="2"/>
        <v>1074.1868512110727</v>
      </c>
      <c r="H57" s="78"/>
    </row>
    <row r="58" spans="1:8" ht="24.75" customHeight="1">
      <c r="A58" s="73" t="s">
        <v>211</v>
      </c>
      <c r="B58" s="85" t="s">
        <v>163</v>
      </c>
      <c r="C58" s="75" t="s">
        <v>62</v>
      </c>
      <c r="D58" s="77">
        <v>20.9</v>
      </c>
      <c r="E58" s="77">
        <f t="shared" si="9"/>
        <v>17.416666666666664</v>
      </c>
      <c r="F58" s="77">
        <f>7.472+0.797+3.094+4.323</f>
        <v>15.686</v>
      </c>
      <c r="G58" s="89">
        <f t="shared" si="2"/>
        <v>90.063157894736861</v>
      </c>
      <c r="H58" s="89"/>
    </row>
    <row r="59" spans="1:8" ht="12.75" customHeight="1">
      <c r="A59" s="73" t="s">
        <v>212</v>
      </c>
      <c r="B59" s="85" t="s">
        <v>165</v>
      </c>
      <c r="C59" s="75" t="s">
        <v>62</v>
      </c>
      <c r="D59" s="78">
        <v>0</v>
      </c>
      <c r="E59" s="76">
        <f t="shared" si="9"/>
        <v>0</v>
      </c>
      <c r="F59" s="89">
        <v>0</v>
      </c>
      <c r="G59" s="78">
        <v>0</v>
      </c>
      <c r="H59" s="78"/>
    </row>
    <row r="60" spans="1:8">
      <c r="A60" s="73" t="s">
        <v>213</v>
      </c>
      <c r="B60" s="87" t="s">
        <v>316</v>
      </c>
      <c r="C60" s="75" t="s">
        <v>62</v>
      </c>
      <c r="D60" s="77">
        <v>20.7</v>
      </c>
      <c r="E60" s="76">
        <f t="shared" si="9"/>
        <v>17.25</v>
      </c>
      <c r="F60" s="77">
        <v>20.7</v>
      </c>
      <c r="G60" s="78">
        <f t="shared" si="2"/>
        <v>120</v>
      </c>
      <c r="H60" s="78"/>
    </row>
    <row r="61" spans="1:8" ht="12.75" customHeight="1">
      <c r="A61" s="73" t="s">
        <v>214</v>
      </c>
      <c r="B61" s="86" t="s">
        <v>167</v>
      </c>
      <c r="C61" s="75" t="s">
        <v>62</v>
      </c>
      <c r="D61" s="76">
        <v>0</v>
      </c>
      <c r="E61" s="76">
        <f t="shared" si="9"/>
        <v>0</v>
      </c>
      <c r="F61" s="89">
        <v>0</v>
      </c>
      <c r="G61" s="78">
        <v>0</v>
      </c>
      <c r="H61" s="78"/>
    </row>
    <row r="62" spans="1:8">
      <c r="A62" s="73" t="s">
        <v>215</v>
      </c>
      <c r="B62" s="85" t="s">
        <v>318</v>
      </c>
      <c r="C62" s="75" t="s">
        <v>62</v>
      </c>
      <c r="D62" s="89">
        <v>0</v>
      </c>
      <c r="E62" s="76">
        <f t="shared" si="9"/>
        <v>0</v>
      </c>
      <c r="F62" s="89">
        <v>0</v>
      </c>
      <c r="G62" s="78">
        <v>0</v>
      </c>
      <c r="H62" s="78"/>
    </row>
    <row r="63" spans="1:8" ht="12.75" customHeight="1">
      <c r="A63" s="73" t="s">
        <v>216</v>
      </c>
      <c r="B63" s="74" t="s">
        <v>171</v>
      </c>
      <c r="C63" s="75" t="s">
        <v>62</v>
      </c>
      <c r="D63" s="78">
        <v>0</v>
      </c>
      <c r="E63" s="76">
        <f t="shared" si="9"/>
        <v>0</v>
      </c>
      <c r="F63" s="89">
        <v>0</v>
      </c>
      <c r="G63" s="78">
        <v>0</v>
      </c>
      <c r="H63" s="78"/>
    </row>
    <row r="64" spans="1:8" ht="12.75" customHeight="1">
      <c r="A64" s="73" t="s">
        <v>217</v>
      </c>
      <c r="B64" s="86" t="s">
        <v>145</v>
      </c>
      <c r="C64" s="75" t="s">
        <v>62</v>
      </c>
      <c r="D64" s="76">
        <v>0</v>
      </c>
      <c r="E64" s="76">
        <f t="shared" si="9"/>
        <v>0</v>
      </c>
      <c r="F64" s="89">
        <v>0</v>
      </c>
      <c r="G64" s="78">
        <v>0</v>
      </c>
      <c r="H64" s="78"/>
    </row>
    <row r="65" spans="1:8" ht="12.75" customHeight="1">
      <c r="A65" s="73" t="s">
        <v>218</v>
      </c>
      <c r="B65" s="86" t="s">
        <v>168</v>
      </c>
      <c r="C65" s="75" t="s">
        <v>62</v>
      </c>
      <c r="D65" s="76">
        <v>61.4</v>
      </c>
      <c r="E65" s="76">
        <f t="shared" si="9"/>
        <v>51.166666666666664</v>
      </c>
      <c r="F65" s="77">
        <v>79.7</v>
      </c>
      <c r="G65" s="78">
        <f t="shared" si="2"/>
        <v>155.76547231270359</v>
      </c>
      <c r="H65" s="78"/>
    </row>
    <row r="66" spans="1:8" ht="12.75" customHeight="1">
      <c r="A66" s="73" t="s">
        <v>219</v>
      </c>
      <c r="B66" s="86" t="s">
        <v>300</v>
      </c>
      <c r="C66" s="75" t="s">
        <v>62</v>
      </c>
      <c r="D66" s="76">
        <v>58</v>
      </c>
      <c r="E66" s="76">
        <f t="shared" si="9"/>
        <v>48.333333333333329</v>
      </c>
      <c r="F66" s="77">
        <v>98.7</v>
      </c>
      <c r="G66" s="78">
        <f t="shared" si="2"/>
        <v>204.20689655172418</v>
      </c>
      <c r="H66" s="78"/>
    </row>
    <row r="67" spans="1:8" ht="12.75" customHeight="1">
      <c r="A67" s="73" t="s">
        <v>220</v>
      </c>
      <c r="B67" s="86" t="s">
        <v>172</v>
      </c>
      <c r="C67" s="75" t="s">
        <v>62</v>
      </c>
      <c r="D67" s="76">
        <v>418.7</v>
      </c>
      <c r="E67" s="76">
        <f t="shared" si="9"/>
        <v>348.91666666666663</v>
      </c>
      <c r="F67" s="77">
        <v>934.1</v>
      </c>
      <c r="G67" s="78">
        <f t="shared" si="2"/>
        <v>267.71435395271078</v>
      </c>
      <c r="H67" s="78"/>
    </row>
    <row r="68" spans="1:8" ht="12.75" customHeight="1">
      <c r="A68" s="73" t="s">
        <v>221</v>
      </c>
      <c r="B68" s="86" t="s">
        <v>173</v>
      </c>
      <c r="C68" s="75" t="s">
        <v>62</v>
      </c>
      <c r="D68" s="76">
        <v>38.5</v>
      </c>
      <c r="E68" s="76">
        <f t="shared" si="9"/>
        <v>32.083333333333336</v>
      </c>
      <c r="F68" s="77">
        <v>78.599999999999994</v>
      </c>
      <c r="G68" s="78">
        <f t="shared" si="2"/>
        <v>244.98701298701295</v>
      </c>
      <c r="H68" s="78"/>
    </row>
    <row r="69" spans="1:8" ht="12.75" customHeight="1">
      <c r="A69" s="73" t="s">
        <v>222</v>
      </c>
      <c r="B69" s="86" t="s">
        <v>183</v>
      </c>
      <c r="C69" s="75" t="s">
        <v>62</v>
      </c>
      <c r="D69" s="76">
        <v>414.8</v>
      </c>
      <c r="E69" s="76">
        <f t="shared" si="9"/>
        <v>345.66666666666669</v>
      </c>
      <c r="F69" s="77">
        <v>808.7</v>
      </c>
      <c r="G69" s="78">
        <f t="shared" si="2"/>
        <v>233.95371263259403</v>
      </c>
      <c r="H69" s="78"/>
    </row>
    <row r="70" spans="1:8">
      <c r="A70" s="73" t="s">
        <v>223</v>
      </c>
      <c r="B70" s="87" t="s">
        <v>317</v>
      </c>
      <c r="C70" s="75" t="s">
        <v>62</v>
      </c>
      <c r="D70" s="77">
        <v>118.3</v>
      </c>
      <c r="E70" s="76">
        <f t="shared" si="9"/>
        <v>98.583333333333329</v>
      </c>
      <c r="F70" s="77">
        <v>764.8</v>
      </c>
      <c r="G70" s="78">
        <f t="shared" si="2"/>
        <v>775.79036348267118</v>
      </c>
      <c r="H70" s="78"/>
    </row>
    <row r="71" spans="1:8" ht="12.75" customHeight="1">
      <c r="A71" s="73" t="s">
        <v>224</v>
      </c>
      <c r="B71" s="86" t="s">
        <v>174</v>
      </c>
      <c r="C71" s="75" t="s">
        <v>62</v>
      </c>
      <c r="D71" s="78">
        <v>0</v>
      </c>
      <c r="E71" s="76">
        <f t="shared" si="9"/>
        <v>0</v>
      </c>
      <c r="F71" s="89">
        <v>0</v>
      </c>
      <c r="G71" s="78">
        <v>0</v>
      </c>
      <c r="H71" s="78"/>
    </row>
    <row r="72" spans="1:8" ht="12.75" customHeight="1">
      <c r="A72" s="73" t="s">
        <v>225</v>
      </c>
      <c r="B72" s="86" t="s">
        <v>185</v>
      </c>
      <c r="C72" s="75" t="s">
        <v>62</v>
      </c>
      <c r="D72" s="78">
        <v>0</v>
      </c>
      <c r="E72" s="76">
        <f t="shared" si="9"/>
        <v>0</v>
      </c>
      <c r="F72" s="77">
        <v>7386.1</v>
      </c>
      <c r="G72" s="78">
        <v>0</v>
      </c>
      <c r="H72" s="78"/>
    </row>
    <row r="73" spans="1:8" ht="12.75" customHeight="1">
      <c r="A73" s="73" t="s">
        <v>226</v>
      </c>
      <c r="B73" s="86" t="s">
        <v>93</v>
      </c>
      <c r="C73" s="75" t="s">
        <v>62</v>
      </c>
      <c r="D73" s="76">
        <v>110.4</v>
      </c>
      <c r="E73" s="76">
        <f t="shared" si="9"/>
        <v>92.000000000000014</v>
      </c>
      <c r="F73" s="77">
        <v>541.70000000000005</v>
      </c>
      <c r="G73" s="78">
        <f t="shared" si="2"/>
        <v>588.80434782608688</v>
      </c>
      <c r="H73" s="78"/>
    </row>
    <row r="74" spans="1:8" ht="12.75" customHeight="1">
      <c r="A74" s="73" t="s">
        <v>227</v>
      </c>
      <c r="B74" s="86" t="s">
        <v>135</v>
      </c>
      <c r="C74" s="75" t="s">
        <v>62</v>
      </c>
      <c r="D74" s="76">
        <v>0</v>
      </c>
      <c r="E74" s="76">
        <f t="shared" si="9"/>
        <v>0</v>
      </c>
      <c r="F74" s="89">
        <v>0</v>
      </c>
      <c r="G74" s="78">
        <v>0</v>
      </c>
      <c r="H74" s="78"/>
    </row>
    <row r="75" spans="1:8" ht="12.75" customHeight="1">
      <c r="A75" s="73" t="s">
        <v>228</v>
      </c>
      <c r="B75" s="86" t="s">
        <v>120</v>
      </c>
      <c r="C75" s="75" t="s">
        <v>62</v>
      </c>
      <c r="D75" s="76">
        <v>0</v>
      </c>
      <c r="E75" s="76">
        <f t="shared" si="9"/>
        <v>0</v>
      </c>
      <c r="F75" s="89">
        <v>0</v>
      </c>
      <c r="G75" s="78">
        <v>0</v>
      </c>
      <c r="H75" s="78"/>
    </row>
    <row r="76" spans="1:8" ht="12.75" customHeight="1">
      <c r="A76" s="73" t="s">
        <v>229</v>
      </c>
      <c r="B76" s="86" t="s">
        <v>187</v>
      </c>
      <c r="C76" s="75" t="s">
        <v>62</v>
      </c>
      <c r="D76" s="76">
        <v>24.8</v>
      </c>
      <c r="E76" s="76">
        <f t="shared" si="9"/>
        <v>20.666666666666668</v>
      </c>
      <c r="F76" s="89">
        <v>0</v>
      </c>
      <c r="G76" s="78">
        <f t="shared" si="2"/>
        <v>0</v>
      </c>
      <c r="H76" s="78"/>
    </row>
    <row r="77" spans="1:8" ht="12.75" customHeight="1">
      <c r="A77" s="73" t="s">
        <v>230</v>
      </c>
      <c r="B77" s="86" t="s">
        <v>144</v>
      </c>
      <c r="C77" s="75" t="s">
        <v>62</v>
      </c>
      <c r="D77" s="76">
        <v>0</v>
      </c>
      <c r="E77" s="76">
        <f t="shared" si="9"/>
        <v>0</v>
      </c>
      <c r="F77" s="89">
        <v>0</v>
      </c>
      <c r="G77" s="78">
        <v>0</v>
      </c>
      <c r="H77" s="78"/>
    </row>
    <row r="78" spans="1:8" ht="12.75" customHeight="1">
      <c r="A78" s="73" t="s">
        <v>231</v>
      </c>
      <c r="B78" s="86" t="s">
        <v>188</v>
      </c>
      <c r="C78" s="75" t="s">
        <v>62</v>
      </c>
      <c r="D78" s="76">
        <v>0</v>
      </c>
      <c r="E78" s="76">
        <f t="shared" si="9"/>
        <v>0</v>
      </c>
      <c r="F78" s="89">
        <v>0</v>
      </c>
      <c r="G78" s="78">
        <v>0</v>
      </c>
      <c r="H78" s="78"/>
    </row>
    <row r="79" spans="1:8" ht="12.75" customHeight="1">
      <c r="A79" s="73" t="s">
        <v>232</v>
      </c>
      <c r="B79" s="86" t="s">
        <v>189</v>
      </c>
      <c r="C79" s="75" t="s">
        <v>62</v>
      </c>
      <c r="D79" s="76">
        <v>17.2</v>
      </c>
      <c r="E79" s="76">
        <f t="shared" si="9"/>
        <v>14.333333333333334</v>
      </c>
      <c r="F79" s="77">
        <v>17.2</v>
      </c>
      <c r="G79" s="78">
        <f t="shared" ref="G79:G141" si="10">F79/E79*100</f>
        <v>120</v>
      </c>
      <c r="H79" s="78"/>
    </row>
    <row r="80" spans="1:8" ht="12.75" customHeight="1">
      <c r="A80" s="73" t="s">
        <v>233</v>
      </c>
      <c r="B80" s="86" t="s">
        <v>142</v>
      </c>
      <c r="C80" s="75" t="s">
        <v>62</v>
      </c>
      <c r="D80" s="76">
        <v>0</v>
      </c>
      <c r="E80" s="76">
        <f t="shared" si="9"/>
        <v>0</v>
      </c>
      <c r="F80" s="89">
        <v>0</v>
      </c>
      <c r="G80" s="78">
        <v>0</v>
      </c>
      <c r="H80" s="78"/>
    </row>
    <row r="81" spans="1:8" ht="12.75" customHeight="1">
      <c r="A81" s="73" t="s">
        <v>234</v>
      </c>
      <c r="B81" s="86" t="s">
        <v>141</v>
      </c>
      <c r="C81" s="75" t="s">
        <v>62</v>
      </c>
      <c r="D81" s="76">
        <v>20.399999999999999</v>
      </c>
      <c r="E81" s="76">
        <f t="shared" si="9"/>
        <v>17</v>
      </c>
      <c r="F81" s="77">
        <v>23.2</v>
      </c>
      <c r="G81" s="78">
        <f t="shared" si="10"/>
        <v>136.47058823529412</v>
      </c>
      <c r="H81" s="78"/>
    </row>
    <row r="82" spans="1:8" ht="12.75" customHeight="1">
      <c r="A82" s="73" t="s">
        <v>235</v>
      </c>
      <c r="B82" s="86" t="s">
        <v>193</v>
      </c>
      <c r="C82" s="75" t="s">
        <v>62</v>
      </c>
      <c r="D82" s="76">
        <v>0</v>
      </c>
      <c r="E82" s="76">
        <f t="shared" si="9"/>
        <v>0</v>
      </c>
      <c r="F82" s="89">
        <v>0</v>
      </c>
      <c r="G82" s="78">
        <v>0</v>
      </c>
      <c r="H82" s="78"/>
    </row>
    <row r="83" spans="1:8" ht="12.75" customHeight="1">
      <c r="A83" s="73" t="s">
        <v>236</v>
      </c>
      <c r="B83" s="86" t="s">
        <v>198</v>
      </c>
      <c r="C83" s="75" t="s">
        <v>62</v>
      </c>
      <c r="D83" s="76">
        <v>0</v>
      </c>
      <c r="E83" s="76">
        <f t="shared" si="9"/>
        <v>0</v>
      </c>
      <c r="F83" s="89">
        <v>0</v>
      </c>
      <c r="G83" s="78">
        <v>0</v>
      </c>
      <c r="H83" s="78"/>
    </row>
    <row r="84" spans="1:8" ht="12.75" customHeight="1">
      <c r="A84" s="73" t="s">
        <v>237</v>
      </c>
      <c r="B84" s="86" t="s">
        <v>194</v>
      </c>
      <c r="C84" s="75" t="s">
        <v>62</v>
      </c>
      <c r="D84" s="76">
        <v>0</v>
      </c>
      <c r="E84" s="76">
        <f t="shared" si="9"/>
        <v>0</v>
      </c>
      <c r="F84" s="89">
        <v>0</v>
      </c>
      <c r="G84" s="78">
        <v>0</v>
      </c>
      <c r="H84" s="78"/>
    </row>
    <row r="85" spans="1:8" ht="12.75" customHeight="1">
      <c r="A85" s="73" t="s">
        <v>238</v>
      </c>
      <c r="B85" s="86" t="s">
        <v>178</v>
      </c>
      <c r="C85" s="75" t="s">
        <v>62</v>
      </c>
      <c r="D85" s="76">
        <v>8.1999999999999993</v>
      </c>
      <c r="E85" s="76">
        <f t="shared" si="9"/>
        <v>6.8333333333333321</v>
      </c>
      <c r="F85" s="77">
        <v>8.1999999999999993</v>
      </c>
      <c r="G85" s="78">
        <f t="shared" si="10"/>
        <v>120.00000000000001</v>
      </c>
      <c r="H85" s="78"/>
    </row>
    <row r="86" spans="1:8" ht="12.75" customHeight="1">
      <c r="A86" s="73" t="s">
        <v>239</v>
      </c>
      <c r="B86" s="86" t="s">
        <v>195</v>
      </c>
      <c r="C86" s="75" t="s">
        <v>62</v>
      </c>
      <c r="D86" s="76">
        <v>0</v>
      </c>
      <c r="E86" s="76">
        <f t="shared" si="9"/>
        <v>0</v>
      </c>
      <c r="F86" s="89">
        <v>0</v>
      </c>
      <c r="G86" s="78">
        <v>0</v>
      </c>
      <c r="H86" s="78"/>
    </row>
    <row r="87" spans="1:8" ht="12.75" customHeight="1">
      <c r="A87" s="73" t="s">
        <v>240</v>
      </c>
      <c r="B87" s="86" t="s">
        <v>196</v>
      </c>
      <c r="C87" s="75" t="s">
        <v>62</v>
      </c>
      <c r="D87" s="76">
        <v>0</v>
      </c>
      <c r="E87" s="76">
        <f t="shared" si="9"/>
        <v>0</v>
      </c>
      <c r="F87" s="89">
        <v>0</v>
      </c>
      <c r="G87" s="78">
        <v>0</v>
      </c>
      <c r="H87" s="78"/>
    </row>
    <row r="88" spans="1:8" ht="12.75" customHeight="1">
      <c r="A88" s="73" t="s">
        <v>241</v>
      </c>
      <c r="B88" s="86" t="s">
        <v>197</v>
      </c>
      <c r="C88" s="75" t="s">
        <v>62</v>
      </c>
      <c r="D88" s="76">
        <v>212.7</v>
      </c>
      <c r="E88" s="76">
        <f t="shared" si="9"/>
        <v>177.24999999999997</v>
      </c>
      <c r="F88" s="77">
        <v>176.5</v>
      </c>
      <c r="G88" s="78">
        <f t="shared" si="10"/>
        <v>99.576868829337101</v>
      </c>
      <c r="H88" s="78"/>
    </row>
    <row r="89" spans="1:8" ht="12.75" customHeight="1">
      <c r="A89" s="73" t="s">
        <v>242</v>
      </c>
      <c r="B89" s="86" t="s">
        <v>244</v>
      </c>
      <c r="C89" s="75" t="s">
        <v>62</v>
      </c>
      <c r="D89" s="76">
        <v>0</v>
      </c>
      <c r="E89" s="76">
        <f t="shared" si="9"/>
        <v>0</v>
      </c>
      <c r="F89" s="89">
        <v>0</v>
      </c>
      <c r="G89" s="78">
        <v>0</v>
      </c>
      <c r="H89" s="78"/>
    </row>
    <row r="90" spans="1:8" ht="12.75" customHeight="1">
      <c r="A90" s="73" t="s">
        <v>243</v>
      </c>
      <c r="B90" s="86" t="s">
        <v>186</v>
      </c>
      <c r="C90" s="75" t="s">
        <v>62</v>
      </c>
      <c r="D90" s="76">
        <v>380.3</v>
      </c>
      <c r="E90" s="76">
        <f t="shared" si="9"/>
        <v>316.91666666666669</v>
      </c>
      <c r="F90" s="22">
        <v>6574.8</v>
      </c>
      <c r="G90" s="78">
        <f t="shared" si="10"/>
        <v>2074.6147778069944</v>
      </c>
      <c r="H90" s="78"/>
    </row>
    <row r="91" spans="1:8" ht="12.75" customHeight="1">
      <c r="A91" s="108" t="s">
        <v>70</v>
      </c>
      <c r="B91" s="109" t="s">
        <v>58</v>
      </c>
      <c r="C91" s="110" t="s">
        <v>62</v>
      </c>
      <c r="D91" s="84">
        <f>D92+D133+D156+D159</f>
        <v>158121.89000000001</v>
      </c>
      <c r="E91" s="84">
        <f>E92+E133+E156+E159</f>
        <v>131768.24166666667</v>
      </c>
      <c r="F91" s="84">
        <f>F92+F133+F156+F159</f>
        <v>144344.6</v>
      </c>
      <c r="G91" s="71">
        <f t="shared" si="10"/>
        <v>109.5443015511641</v>
      </c>
      <c r="H91" s="71"/>
    </row>
    <row r="92" spans="1:8" ht="12.75" customHeight="1">
      <c r="A92" s="108" t="s">
        <v>10</v>
      </c>
      <c r="B92" s="72" t="s">
        <v>290</v>
      </c>
      <c r="C92" s="110" t="s">
        <v>62</v>
      </c>
      <c r="D92" s="84">
        <f t="shared" ref="D92:F92" si="11">D93+D96+D97+D102+D103+D104</f>
        <v>59543.840000000004</v>
      </c>
      <c r="E92" s="84">
        <f t="shared" si="11"/>
        <v>49619.866666666669</v>
      </c>
      <c r="F92" s="84">
        <f t="shared" si="11"/>
        <v>57520.800000000003</v>
      </c>
      <c r="G92" s="71">
        <f t="shared" si="10"/>
        <v>115.92292334521926</v>
      </c>
      <c r="H92" s="71"/>
    </row>
    <row r="93" spans="1:8" ht="12.75" customHeight="1">
      <c r="A93" s="73" t="s">
        <v>44</v>
      </c>
      <c r="B93" s="85" t="s">
        <v>43</v>
      </c>
      <c r="C93" s="75" t="s">
        <v>62</v>
      </c>
      <c r="D93" s="76">
        <v>44134.8</v>
      </c>
      <c r="E93" s="76">
        <f>D93/12*10</f>
        <v>36779</v>
      </c>
      <c r="F93" s="77">
        <v>36622.1</v>
      </c>
      <c r="G93" s="78">
        <f t="shared" si="10"/>
        <v>99.573397862910895</v>
      </c>
      <c r="H93" s="78"/>
    </row>
    <row r="94" spans="1:8" ht="12.75" customHeight="1">
      <c r="A94" s="73"/>
      <c r="B94" s="85" t="s">
        <v>111</v>
      </c>
      <c r="C94" s="75" t="s">
        <v>110</v>
      </c>
      <c r="D94" s="78">
        <f>D93/D95/12*1000</f>
        <v>147116</v>
      </c>
      <c r="E94" s="78">
        <f>D94</f>
        <v>147116</v>
      </c>
      <c r="F94" s="79">
        <f>F93/F95/10*1000</f>
        <v>146488.40000000002</v>
      </c>
      <c r="G94" s="78">
        <f t="shared" si="10"/>
        <v>99.573397862910923</v>
      </c>
      <c r="H94" s="78"/>
    </row>
    <row r="95" spans="1:8" ht="12.75" customHeight="1">
      <c r="A95" s="73"/>
      <c r="B95" s="85" t="s">
        <v>121</v>
      </c>
      <c r="C95" s="75" t="s">
        <v>112</v>
      </c>
      <c r="D95" s="78">
        <v>25</v>
      </c>
      <c r="E95" s="78">
        <f>D95</f>
        <v>25</v>
      </c>
      <c r="F95" s="79">
        <v>25</v>
      </c>
      <c r="G95" s="78">
        <f t="shared" si="10"/>
        <v>100</v>
      </c>
      <c r="H95" s="78"/>
    </row>
    <row r="96" spans="1:8" ht="12.75" customHeight="1">
      <c r="A96" s="73" t="s">
        <v>45</v>
      </c>
      <c r="B96" s="85" t="s">
        <v>22</v>
      </c>
      <c r="C96" s="75" t="s">
        <v>62</v>
      </c>
      <c r="D96" s="76">
        <v>3136.94</v>
      </c>
      <c r="E96" s="76">
        <f>D96/12*10</f>
        <v>2614.1166666666668</v>
      </c>
      <c r="F96" s="77">
        <v>3746.6</v>
      </c>
      <c r="G96" s="78">
        <f t="shared" si="10"/>
        <v>143.32183592928138</v>
      </c>
      <c r="H96" s="78"/>
    </row>
    <row r="97" spans="1:10" ht="12.75" customHeight="1">
      <c r="A97" s="73" t="s">
        <v>46</v>
      </c>
      <c r="B97" s="85" t="s">
        <v>71</v>
      </c>
      <c r="C97" s="75" t="s">
        <v>62</v>
      </c>
      <c r="D97" s="76">
        <v>6068.7</v>
      </c>
      <c r="E97" s="76">
        <f t="shared" ref="E97:E103" si="12">D97/12*10</f>
        <v>5057.25</v>
      </c>
      <c r="F97" s="77">
        <v>7441.7</v>
      </c>
      <c r="G97" s="78">
        <f t="shared" si="10"/>
        <v>147.14914232043105</v>
      </c>
      <c r="H97" s="78"/>
    </row>
    <row r="98" spans="1:10" ht="12.75" hidden="1" customHeight="1">
      <c r="A98" s="73"/>
      <c r="B98" s="85" t="s">
        <v>292</v>
      </c>
      <c r="C98" s="75" t="s">
        <v>62</v>
      </c>
      <c r="D98" s="76"/>
      <c r="E98" s="76">
        <f t="shared" si="12"/>
        <v>0</v>
      </c>
      <c r="F98" s="80"/>
      <c r="G98" s="78" t="e">
        <f t="shared" si="10"/>
        <v>#DIV/0!</v>
      </c>
      <c r="H98" s="78"/>
    </row>
    <row r="99" spans="1:10" ht="12.75" hidden="1" customHeight="1">
      <c r="A99" s="73"/>
      <c r="B99" s="85" t="s">
        <v>293</v>
      </c>
      <c r="C99" s="75" t="s">
        <v>62</v>
      </c>
      <c r="D99" s="76"/>
      <c r="E99" s="76">
        <f t="shared" si="12"/>
        <v>0</v>
      </c>
      <c r="F99" s="80"/>
      <c r="G99" s="78" t="e">
        <f t="shared" si="10"/>
        <v>#DIV/0!</v>
      </c>
      <c r="H99" s="78"/>
    </row>
    <row r="100" spans="1:10" ht="12.75" hidden="1" customHeight="1">
      <c r="A100" s="73"/>
      <c r="B100" s="85" t="s">
        <v>294</v>
      </c>
      <c r="C100" s="75" t="s">
        <v>62</v>
      </c>
      <c r="D100" s="76"/>
      <c r="E100" s="76">
        <f t="shared" si="12"/>
        <v>0</v>
      </c>
      <c r="F100" s="80"/>
      <c r="G100" s="78" t="e">
        <f t="shared" si="10"/>
        <v>#DIV/0!</v>
      </c>
      <c r="H100" s="78"/>
    </row>
    <row r="101" spans="1:10" ht="12.75" hidden="1" customHeight="1">
      <c r="A101" s="73"/>
      <c r="B101" s="85" t="s">
        <v>295</v>
      </c>
      <c r="C101" s="75" t="s">
        <v>62</v>
      </c>
      <c r="D101" s="76"/>
      <c r="E101" s="76">
        <f t="shared" si="12"/>
        <v>0</v>
      </c>
      <c r="F101" s="80"/>
      <c r="G101" s="78" t="e">
        <f t="shared" si="10"/>
        <v>#DIV/0!</v>
      </c>
      <c r="H101" s="78"/>
    </row>
    <row r="102" spans="1:10" ht="12.75" customHeight="1">
      <c r="A102" s="73" t="s">
        <v>47</v>
      </c>
      <c r="B102" s="85" t="s">
        <v>49</v>
      </c>
      <c r="C102" s="75" t="s">
        <v>62</v>
      </c>
      <c r="D102" s="76">
        <v>1017.6</v>
      </c>
      <c r="E102" s="76">
        <f t="shared" si="12"/>
        <v>848</v>
      </c>
      <c r="F102" s="77">
        <v>839.8</v>
      </c>
      <c r="G102" s="78">
        <f t="shared" si="10"/>
        <v>99.033018867924525</v>
      </c>
      <c r="H102" s="78"/>
    </row>
    <row r="103" spans="1:10" ht="12.75" customHeight="1">
      <c r="A103" s="73" t="s">
        <v>48</v>
      </c>
      <c r="B103" s="85" t="s">
        <v>30</v>
      </c>
      <c r="C103" s="75" t="s">
        <v>62</v>
      </c>
      <c r="D103" s="76">
        <v>649</v>
      </c>
      <c r="E103" s="76">
        <f t="shared" si="12"/>
        <v>540.83333333333337</v>
      </c>
      <c r="F103" s="77">
        <v>553.4</v>
      </c>
      <c r="G103" s="78">
        <f t="shared" si="10"/>
        <v>102.32357473035438</v>
      </c>
      <c r="H103" s="78"/>
    </row>
    <row r="104" spans="1:10" ht="12.75" customHeight="1">
      <c r="A104" s="73" t="s">
        <v>90</v>
      </c>
      <c r="B104" s="85" t="s">
        <v>56</v>
      </c>
      <c r="C104" s="75" t="s">
        <v>62</v>
      </c>
      <c r="D104" s="88">
        <f t="shared" ref="D104:F104" si="13">D105+D106+D107+D108+D111+D112+D113+D114</f>
        <v>4536.8</v>
      </c>
      <c r="E104" s="88">
        <f t="shared" si="13"/>
        <v>3780.6666666666665</v>
      </c>
      <c r="F104" s="88">
        <f t="shared" si="13"/>
        <v>8317.2000000000007</v>
      </c>
      <c r="G104" s="78">
        <f t="shared" si="10"/>
        <v>219.99294657026982</v>
      </c>
      <c r="H104" s="78"/>
    </row>
    <row r="105" spans="1:10" ht="12.75" customHeight="1">
      <c r="A105" s="73" t="s">
        <v>94</v>
      </c>
      <c r="B105" s="85" t="s">
        <v>72</v>
      </c>
      <c r="C105" s="75" t="s">
        <v>62</v>
      </c>
      <c r="D105" s="76">
        <v>877</v>
      </c>
      <c r="E105" s="76">
        <f>D105/12*10</f>
        <v>730.83333333333326</v>
      </c>
      <c r="F105" s="77">
        <v>1101.7</v>
      </c>
      <c r="G105" s="78">
        <f t="shared" si="10"/>
        <v>150.74572405929308</v>
      </c>
      <c r="H105" s="78"/>
    </row>
    <row r="106" spans="1:10" ht="12.75" customHeight="1">
      <c r="A106" s="73" t="s">
        <v>95</v>
      </c>
      <c r="B106" s="85" t="s">
        <v>17</v>
      </c>
      <c r="C106" s="75" t="s">
        <v>62</v>
      </c>
      <c r="D106" s="76">
        <v>571.6</v>
      </c>
      <c r="E106" s="76">
        <f t="shared" ref="E106:E113" si="14">D106/12*10</f>
        <v>476.33333333333331</v>
      </c>
      <c r="F106" s="77">
        <v>471.1</v>
      </c>
      <c r="G106" s="78">
        <f t="shared" si="10"/>
        <v>98.90132960111967</v>
      </c>
      <c r="H106" s="78"/>
    </row>
    <row r="107" spans="1:10" ht="12.75" customHeight="1">
      <c r="A107" s="73" t="s">
        <v>96</v>
      </c>
      <c r="B107" s="85" t="s">
        <v>175</v>
      </c>
      <c r="C107" s="75" t="s">
        <v>62</v>
      </c>
      <c r="D107" s="76">
        <v>404.5</v>
      </c>
      <c r="E107" s="76">
        <f t="shared" si="14"/>
        <v>337.08333333333337</v>
      </c>
      <c r="F107" s="77">
        <v>428</v>
      </c>
      <c r="G107" s="78">
        <f t="shared" si="10"/>
        <v>126.97156983930778</v>
      </c>
      <c r="H107" s="78"/>
    </row>
    <row r="108" spans="1:10" ht="12.75" customHeight="1">
      <c r="A108" s="73" t="s">
        <v>97</v>
      </c>
      <c r="B108" s="85" t="s">
        <v>32</v>
      </c>
      <c r="C108" s="75" t="s">
        <v>62</v>
      </c>
      <c r="D108" s="76">
        <v>369.3</v>
      </c>
      <c r="E108" s="76">
        <f t="shared" si="14"/>
        <v>307.75</v>
      </c>
      <c r="F108" s="77">
        <v>251.9</v>
      </c>
      <c r="G108" s="78">
        <f t="shared" si="10"/>
        <v>81.852152721364746</v>
      </c>
      <c r="H108" s="78"/>
      <c r="J108" s="90"/>
    </row>
    <row r="109" spans="1:10" ht="24" hidden="1" customHeight="1">
      <c r="A109" s="73"/>
      <c r="B109" s="87" t="s">
        <v>149</v>
      </c>
      <c r="C109" s="75" t="s">
        <v>62</v>
      </c>
      <c r="D109" s="77"/>
      <c r="E109" s="76">
        <f t="shared" si="14"/>
        <v>0</v>
      </c>
      <c r="F109" s="80"/>
      <c r="G109" s="78" t="e">
        <f t="shared" si="10"/>
        <v>#DIV/0!</v>
      </c>
      <c r="H109" s="78"/>
    </row>
    <row r="110" spans="1:10" ht="12.75" hidden="1" customHeight="1">
      <c r="A110" s="73"/>
      <c r="B110" s="87" t="s">
        <v>152</v>
      </c>
      <c r="C110" s="75" t="s">
        <v>62</v>
      </c>
      <c r="D110" s="76"/>
      <c r="E110" s="76">
        <f t="shared" si="14"/>
        <v>0</v>
      </c>
      <c r="F110" s="80"/>
      <c r="G110" s="78" t="e">
        <f t="shared" si="10"/>
        <v>#DIV/0!</v>
      </c>
      <c r="H110" s="78"/>
    </row>
    <row r="111" spans="1:10" ht="12.75" customHeight="1">
      <c r="A111" s="73" t="s">
        <v>98</v>
      </c>
      <c r="B111" s="85" t="s">
        <v>93</v>
      </c>
      <c r="C111" s="75" t="s">
        <v>62</v>
      </c>
      <c r="D111" s="76">
        <v>236.6</v>
      </c>
      <c r="E111" s="76">
        <f t="shared" si="14"/>
        <v>197.16666666666666</v>
      </c>
      <c r="F111" s="77">
        <v>932.4</v>
      </c>
      <c r="G111" s="78">
        <f t="shared" si="10"/>
        <v>472.89940828402371</v>
      </c>
      <c r="H111" s="78"/>
    </row>
    <row r="112" spans="1:10" ht="12.75" customHeight="1">
      <c r="A112" s="73" t="s">
        <v>99</v>
      </c>
      <c r="B112" s="85" t="s">
        <v>13</v>
      </c>
      <c r="C112" s="75" t="s">
        <v>62</v>
      </c>
      <c r="D112" s="76">
        <v>223.7</v>
      </c>
      <c r="E112" s="76">
        <f t="shared" si="14"/>
        <v>186.41666666666666</v>
      </c>
      <c r="F112" s="77">
        <v>326.8</v>
      </c>
      <c r="G112" s="78">
        <f t="shared" si="10"/>
        <v>175.30621367903444</v>
      </c>
      <c r="H112" s="78"/>
    </row>
    <row r="113" spans="1:8" ht="12.75" customHeight="1">
      <c r="A113" s="73" t="s">
        <v>100</v>
      </c>
      <c r="B113" s="85" t="s">
        <v>86</v>
      </c>
      <c r="C113" s="75" t="s">
        <v>62</v>
      </c>
      <c r="D113" s="76">
        <v>138.4</v>
      </c>
      <c r="E113" s="76">
        <f t="shared" si="14"/>
        <v>115.33333333333333</v>
      </c>
      <c r="F113" s="77">
        <v>126.7</v>
      </c>
      <c r="G113" s="78">
        <f t="shared" si="10"/>
        <v>109.85549132947978</v>
      </c>
      <c r="H113" s="78"/>
    </row>
    <row r="114" spans="1:8" ht="12.75" customHeight="1">
      <c r="A114" s="73" t="s">
        <v>101</v>
      </c>
      <c r="B114" s="85" t="s">
        <v>169</v>
      </c>
      <c r="C114" s="75" t="s">
        <v>62</v>
      </c>
      <c r="D114" s="88">
        <f t="shared" ref="D114:F114" si="15">SUM(D115:D132)</f>
        <v>1715.7000000000003</v>
      </c>
      <c r="E114" s="88">
        <f t="shared" si="15"/>
        <v>1429.75</v>
      </c>
      <c r="F114" s="88">
        <f t="shared" si="15"/>
        <v>4678.6000000000004</v>
      </c>
      <c r="G114" s="78">
        <f t="shared" si="10"/>
        <v>327.23203357230284</v>
      </c>
      <c r="H114" s="78"/>
    </row>
    <row r="115" spans="1:8" ht="12.75" customHeight="1">
      <c r="A115" s="73"/>
      <c r="B115" s="85" t="s">
        <v>8</v>
      </c>
      <c r="C115" s="75" t="s">
        <v>62</v>
      </c>
      <c r="D115" s="76">
        <v>152.35</v>
      </c>
      <c r="E115" s="76">
        <f>D115/12*10</f>
        <v>126.95833333333333</v>
      </c>
      <c r="F115" s="77">
        <v>109.3</v>
      </c>
      <c r="G115" s="78">
        <f t="shared" si="10"/>
        <v>86.091237282573019</v>
      </c>
      <c r="H115" s="78"/>
    </row>
    <row r="116" spans="1:8" ht="12.75" customHeight="1">
      <c r="A116" s="73"/>
      <c r="B116" s="85" t="s">
        <v>104</v>
      </c>
      <c r="C116" s="75" t="s">
        <v>62</v>
      </c>
      <c r="D116" s="76">
        <v>257.25</v>
      </c>
      <c r="E116" s="76">
        <f t="shared" ref="E116:E132" si="16">D116/12*10</f>
        <v>214.375</v>
      </c>
      <c r="F116" s="77">
        <v>466.4</v>
      </c>
      <c r="G116" s="78">
        <f t="shared" si="10"/>
        <v>217.56268221574345</v>
      </c>
      <c r="H116" s="78"/>
    </row>
    <row r="117" spans="1:8" ht="12.75" customHeight="1">
      <c r="A117" s="73"/>
      <c r="B117" s="85" t="s">
        <v>122</v>
      </c>
      <c r="C117" s="75" t="s">
        <v>62</v>
      </c>
      <c r="D117" s="76">
        <v>170.75</v>
      </c>
      <c r="E117" s="76">
        <f t="shared" si="16"/>
        <v>142.29166666666666</v>
      </c>
      <c r="F117" s="77">
        <v>326.3</v>
      </c>
      <c r="G117" s="78">
        <f t="shared" si="10"/>
        <v>229.31771595900443</v>
      </c>
      <c r="H117" s="78"/>
    </row>
    <row r="118" spans="1:8" ht="12.75" customHeight="1">
      <c r="A118" s="73"/>
      <c r="B118" s="85" t="s">
        <v>12</v>
      </c>
      <c r="C118" s="75" t="s">
        <v>62</v>
      </c>
      <c r="D118" s="76">
        <v>151.69999999999999</v>
      </c>
      <c r="E118" s="76">
        <f t="shared" si="16"/>
        <v>126.41666666666666</v>
      </c>
      <c r="F118" s="77">
        <v>144.5</v>
      </c>
      <c r="G118" s="78">
        <f t="shared" si="10"/>
        <v>114.30454845088992</v>
      </c>
      <c r="H118" s="78"/>
    </row>
    <row r="119" spans="1:8" ht="12.75" customHeight="1">
      <c r="A119" s="73"/>
      <c r="B119" s="85" t="s">
        <v>176</v>
      </c>
      <c r="C119" s="75" t="s">
        <v>62</v>
      </c>
      <c r="D119" s="76">
        <v>25.45</v>
      </c>
      <c r="E119" s="76">
        <f t="shared" si="16"/>
        <v>21.208333333333332</v>
      </c>
      <c r="F119" s="77">
        <v>18.3</v>
      </c>
      <c r="G119" s="78">
        <f t="shared" si="10"/>
        <v>86.286836935167003</v>
      </c>
      <c r="H119" s="78"/>
    </row>
    <row r="120" spans="1:8" ht="12.75" customHeight="1">
      <c r="A120" s="73"/>
      <c r="B120" s="87" t="s">
        <v>177</v>
      </c>
      <c r="C120" s="75" t="s">
        <v>62</v>
      </c>
      <c r="D120" s="78">
        <v>0</v>
      </c>
      <c r="E120" s="76">
        <f t="shared" si="16"/>
        <v>0</v>
      </c>
      <c r="F120" s="77">
        <v>22.5</v>
      </c>
      <c r="G120" s="78">
        <v>0</v>
      </c>
      <c r="H120" s="78"/>
    </row>
    <row r="121" spans="1:8" ht="12.75" customHeight="1">
      <c r="A121" s="73"/>
      <c r="B121" s="87" t="s">
        <v>174</v>
      </c>
      <c r="C121" s="75" t="s">
        <v>62</v>
      </c>
      <c r="D121" s="76">
        <v>0</v>
      </c>
      <c r="E121" s="76">
        <f t="shared" si="16"/>
        <v>0</v>
      </c>
      <c r="F121" s="89">
        <v>0</v>
      </c>
      <c r="G121" s="78">
        <v>0</v>
      </c>
      <c r="H121" s="78"/>
    </row>
    <row r="122" spans="1:8" ht="12.75" customHeight="1">
      <c r="A122" s="73"/>
      <c r="B122" s="87" t="s">
        <v>178</v>
      </c>
      <c r="C122" s="75" t="s">
        <v>62</v>
      </c>
      <c r="D122" s="76">
        <v>0</v>
      </c>
      <c r="E122" s="76">
        <f t="shared" si="16"/>
        <v>0</v>
      </c>
      <c r="F122" s="89">
        <v>0</v>
      </c>
      <c r="G122" s="78">
        <v>0</v>
      </c>
      <c r="H122" s="78"/>
    </row>
    <row r="123" spans="1:8" ht="12.75" customHeight="1">
      <c r="A123" s="73"/>
      <c r="B123" s="87" t="s">
        <v>179</v>
      </c>
      <c r="C123" s="75" t="s">
        <v>62</v>
      </c>
      <c r="D123" s="76">
        <v>7.3</v>
      </c>
      <c r="E123" s="76">
        <f t="shared" si="16"/>
        <v>6.083333333333333</v>
      </c>
      <c r="F123" s="77">
        <v>9.6999999999999993</v>
      </c>
      <c r="G123" s="78">
        <f t="shared" si="10"/>
        <v>159.45205479452054</v>
      </c>
      <c r="H123" s="78"/>
    </row>
    <row r="124" spans="1:8" ht="12.75" customHeight="1">
      <c r="A124" s="73"/>
      <c r="B124" s="87" t="s">
        <v>16</v>
      </c>
      <c r="C124" s="75" t="s">
        <v>62</v>
      </c>
      <c r="D124" s="78">
        <v>0</v>
      </c>
      <c r="E124" s="76">
        <f t="shared" si="16"/>
        <v>0</v>
      </c>
      <c r="F124" s="77">
        <v>655.4</v>
      </c>
      <c r="G124" s="78">
        <v>0</v>
      </c>
      <c r="H124" s="78"/>
    </row>
    <row r="125" spans="1:8" ht="12.75" customHeight="1">
      <c r="A125" s="73"/>
      <c r="B125" s="87" t="s">
        <v>6</v>
      </c>
      <c r="C125" s="75" t="s">
        <v>62</v>
      </c>
      <c r="D125" s="76">
        <v>13</v>
      </c>
      <c r="E125" s="76">
        <f t="shared" si="16"/>
        <v>10.833333333333332</v>
      </c>
      <c r="F125" s="77">
        <v>69.5</v>
      </c>
      <c r="G125" s="78">
        <f t="shared" si="10"/>
        <v>641.53846153846155</v>
      </c>
      <c r="H125" s="78"/>
    </row>
    <row r="126" spans="1:8" ht="12.75" customHeight="1">
      <c r="A126" s="73"/>
      <c r="B126" s="87" t="s">
        <v>134</v>
      </c>
      <c r="C126" s="75" t="s">
        <v>62</v>
      </c>
      <c r="D126" s="76">
        <v>156.19999999999999</v>
      </c>
      <c r="E126" s="76">
        <f t="shared" si="16"/>
        <v>130.16666666666666</v>
      </c>
      <c r="F126" s="77">
        <v>164.6</v>
      </c>
      <c r="G126" s="78">
        <f t="shared" si="10"/>
        <v>126.45326504481436</v>
      </c>
      <c r="H126" s="78"/>
    </row>
    <row r="127" spans="1:8" ht="12.75" customHeight="1">
      <c r="A127" s="73"/>
      <c r="B127" s="87" t="s">
        <v>184</v>
      </c>
      <c r="C127" s="75" t="s">
        <v>62</v>
      </c>
      <c r="D127" s="76">
        <v>482.9</v>
      </c>
      <c r="E127" s="76">
        <f t="shared" si="16"/>
        <v>402.41666666666669</v>
      </c>
      <c r="F127" s="77">
        <v>621.6</v>
      </c>
      <c r="G127" s="78">
        <f t="shared" si="10"/>
        <v>154.46676330503212</v>
      </c>
      <c r="H127" s="78"/>
    </row>
    <row r="128" spans="1:8" ht="12.75" customHeight="1">
      <c r="A128" s="73"/>
      <c r="B128" s="87" t="s">
        <v>185</v>
      </c>
      <c r="C128" s="75" t="s">
        <v>62</v>
      </c>
      <c r="D128" s="78">
        <v>0</v>
      </c>
      <c r="E128" s="76">
        <f t="shared" si="16"/>
        <v>0</v>
      </c>
      <c r="F128" s="77">
        <v>714.9</v>
      </c>
      <c r="G128" s="78">
        <v>0</v>
      </c>
      <c r="H128" s="78"/>
    </row>
    <row r="129" spans="1:8" ht="12.75" customHeight="1">
      <c r="A129" s="73"/>
      <c r="B129" s="87" t="s">
        <v>139</v>
      </c>
      <c r="C129" s="75" t="s">
        <v>62</v>
      </c>
      <c r="D129" s="76">
        <v>0</v>
      </c>
      <c r="E129" s="76">
        <f t="shared" si="16"/>
        <v>0</v>
      </c>
      <c r="F129" s="89">
        <v>0</v>
      </c>
      <c r="G129" s="78">
        <v>0</v>
      </c>
      <c r="H129" s="78"/>
    </row>
    <row r="130" spans="1:8" ht="12.75" customHeight="1">
      <c r="A130" s="73"/>
      <c r="B130" s="87" t="s">
        <v>138</v>
      </c>
      <c r="C130" s="75" t="s">
        <v>62</v>
      </c>
      <c r="D130" s="76">
        <v>2.9</v>
      </c>
      <c r="E130" s="76">
        <f t="shared" si="16"/>
        <v>2.4166666666666665</v>
      </c>
      <c r="F130" s="77">
        <v>2.9</v>
      </c>
      <c r="G130" s="78">
        <f t="shared" si="10"/>
        <v>120</v>
      </c>
      <c r="H130" s="78"/>
    </row>
    <row r="131" spans="1:8" ht="12.75" customHeight="1">
      <c r="A131" s="73"/>
      <c r="B131" s="86" t="s">
        <v>197</v>
      </c>
      <c r="C131" s="75" t="s">
        <v>62</v>
      </c>
      <c r="D131" s="76">
        <v>26</v>
      </c>
      <c r="E131" s="76">
        <f t="shared" si="16"/>
        <v>21.666666666666664</v>
      </c>
      <c r="F131" s="77">
        <v>41.3</v>
      </c>
      <c r="G131" s="78">
        <f t="shared" si="10"/>
        <v>190.61538461538464</v>
      </c>
      <c r="H131" s="78"/>
    </row>
    <row r="132" spans="1:8" ht="12.75" customHeight="1">
      <c r="A132" s="73"/>
      <c r="B132" s="87" t="s">
        <v>186</v>
      </c>
      <c r="C132" s="75" t="s">
        <v>62</v>
      </c>
      <c r="D132" s="76">
        <v>269.89999999999998</v>
      </c>
      <c r="E132" s="76">
        <f t="shared" si="16"/>
        <v>224.91666666666663</v>
      </c>
      <c r="F132" s="77">
        <v>1311.4</v>
      </c>
      <c r="G132" s="78">
        <f t="shared" si="10"/>
        <v>583.06039273805129</v>
      </c>
      <c r="H132" s="78"/>
    </row>
    <row r="133" spans="1:8" ht="12.75" customHeight="1">
      <c r="A133" s="108" t="s">
        <v>14</v>
      </c>
      <c r="B133" s="109" t="s">
        <v>182</v>
      </c>
      <c r="C133" s="110" t="s">
        <v>62</v>
      </c>
      <c r="D133" s="84">
        <f t="shared" ref="D133:F133" si="17">D134+D137+D138+D139+D140</f>
        <v>66246.350000000006</v>
      </c>
      <c r="E133" s="84">
        <f t="shared" si="17"/>
        <v>55205.291666666672</v>
      </c>
      <c r="F133" s="84">
        <f t="shared" si="17"/>
        <v>55020.399999999994</v>
      </c>
      <c r="G133" s="71">
        <f t="shared" si="10"/>
        <v>99.665083434785444</v>
      </c>
      <c r="H133" s="71"/>
    </row>
    <row r="134" spans="1:8" ht="12.75" customHeight="1">
      <c r="A134" s="73" t="s">
        <v>50</v>
      </c>
      <c r="B134" s="85" t="s">
        <v>21</v>
      </c>
      <c r="C134" s="75" t="s">
        <v>62</v>
      </c>
      <c r="D134" s="76">
        <v>56108.800000000003</v>
      </c>
      <c r="E134" s="76">
        <f>D134/12*10</f>
        <v>46757.333333333336</v>
      </c>
      <c r="F134" s="77">
        <v>42231.7</v>
      </c>
      <c r="G134" s="78">
        <f t="shared" si="10"/>
        <v>90.32101916276946</v>
      </c>
      <c r="H134" s="78"/>
    </row>
    <row r="135" spans="1:8" ht="12.75" customHeight="1">
      <c r="A135" s="73"/>
      <c r="B135" s="85" t="s">
        <v>111</v>
      </c>
      <c r="C135" s="75" t="s">
        <v>110</v>
      </c>
      <c r="D135" s="78">
        <f>D134/D136/12*1000</f>
        <v>91681.045751633981</v>
      </c>
      <c r="E135" s="78">
        <f>D135</f>
        <v>91681.045751633981</v>
      </c>
      <c r="F135" s="79">
        <f>F134/F136/10*1000</f>
        <v>81214.807692307688</v>
      </c>
      <c r="G135" s="78">
        <f t="shared" si="10"/>
        <v>88.584076486562367</v>
      </c>
      <c r="H135" s="78"/>
    </row>
    <row r="136" spans="1:8" ht="12.75" customHeight="1">
      <c r="A136" s="73"/>
      <c r="B136" s="85" t="s">
        <v>123</v>
      </c>
      <c r="C136" s="75" t="s">
        <v>112</v>
      </c>
      <c r="D136" s="78">
        <v>51</v>
      </c>
      <c r="E136" s="78">
        <f>D136</f>
        <v>51</v>
      </c>
      <c r="F136" s="79">
        <v>52</v>
      </c>
      <c r="G136" s="78">
        <f t="shared" si="10"/>
        <v>101.96078431372548</v>
      </c>
      <c r="H136" s="78"/>
    </row>
    <row r="137" spans="1:8" ht="12.75" customHeight="1">
      <c r="A137" s="73" t="s">
        <v>51</v>
      </c>
      <c r="B137" s="85" t="s">
        <v>73</v>
      </c>
      <c r="C137" s="75" t="s">
        <v>62</v>
      </c>
      <c r="D137" s="76">
        <v>3988</v>
      </c>
      <c r="E137" s="76">
        <f>D137/12*10</f>
        <v>3323.333333333333</v>
      </c>
      <c r="F137" s="77">
        <v>4351.8999999999996</v>
      </c>
      <c r="G137" s="78">
        <f t="shared" si="10"/>
        <v>130.94984954864594</v>
      </c>
      <c r="H137" s="78"/>
    </row>
    <row r="138" spans="1:8" ht="12.75" customHeight="1">
      <c r="A138" s="73" t="s">
        <v>52</v>
      </c>
      <c r="B138" s="85" t="s">
        <v>30</v>
      </c>
      <c r="C138" s="75" t="s">
        <v>62</v>
      </c>
      <c r="D138" s="76">
        <v>221</v>
      </c>
      <c r="E138" s="76">
        <f t="shared" ref="E138:E139" si="18">D138/12*10</f>
        <v>184.16666666666669</v>
      </c>
      <c r="F138" s="77">
        <v>221.4</v>
      </c>
      <c r="G138" s="78">
        <f t="shared" si="10"/>
        <v>120.21719457013573</v>
      </c>
      <c r="H138" s="78"/>
    </row>
    <row r="139" spans="1:8" ht="12.75" customHeight="1">
      <c r="A139" s="73" t="s">
        <v>53</v>
      </c>
      <c r="B139" s="85" t="s">
        <v>180</v>
      </c>
      <c r="C139" s="75" t="s">
        <v>62</v>
      </c>
      <c r="D139" s="76">
        <v>885.1</v>
      </c>
      <c r="E139" s="76">
        <f t="shared" si="18"/>
        <v>737.58333333333337</v>
      </c>
      <c r="F139" s="77">
        <v>821.1</v>
      </c>
      <c r="G139" s="78">
        <f t="shared" si="10"/>
        <v>111.32301434866116</v>
      </c>
      <c r="H139" s="78"/>
    </row>
    <row r="140" spans="1:8" ht="12.75" customHeight="1">
      <c r="A140" s="73" t="s">
        <v>54</v>
      </c>
      <c r="B140" s="85" t="s">
        <v>56</v>
      </c>
      <c r="C140" s="75" t="s">
        <v>62</v>
      </c>
      <c r="D140" s="88">
        <f t="shared" ref="D140:F140" si="19">D141+D142+D143+D144+D145+D148</f>
        <v>5043.4500000000007</v>
      </c>
      <c r="E140" s="88">
        <f t="shared" si="19"/>
        <v>4202.875</v>
      </c>
      <c r="F140" s="88">
        <f t="shared" si="19"/>
        <v>7394.2999999999993</v>
      </c>
      <c r="G140" s="78">
        <f t="shared" si="10"/>
        <v>175.93433066650803</v>
      </c>
      <c r="H140" s="78"/>
    </row>
    <row r="141" spans="1:8" ht="12.75" customHeight="1">
      <c r="A141" s="73" t="s">
        <v>102</v>
      </c>
      <c r="B141" s="85" t="s">
        <v>181</v>
      </c>
      <c r="C141" s="75" t="s">
        <v>62</v>
      </c>
      <c r="D141" s="76">
        <v>138.55000000000001</v>
      </c>
      <c r="E141" s="76">
        <f>D141/12*10</f>
        <v>115.45833333333334</v>
      </c>
      <c r="F141" s="77">
        <v>454.3</v>
      </c>
      <c r="G141" s="78">
        <f t="shared" si="10"/>
        <v>393.47527968242508</v>
      </c>
      <c r="H141" s="78"/>
    </row>
    <row r="142" spans="1:8" ht="12.75" customHeight="1">
      <c r="A142" s="73" t="s">
        <v>105</v>
      </c>
      <c r="B142" s="85" t="s">
        <v>55</v>
      </c>
      <c r="C142" s="75" t="s">
        <v>62</v>
      </c>
      <c r="D142" s="76">
        <v>1231.5999999999999</v>
      </c>
      <c r="E142" s="76">
        <f t="shared" ref="E142:E145" si="20">D142/12*10</f>
        <v>1026.3333333333333</v>
      </c>
      <c r="F142" s="77">
        <v>1023.8</v>
      </c>
      <c r="G142" s="78">
        <f t="shared" ref="G142:G172" si="21">F142/E142*100</f>
        <v>99.753166612536532</v>
      </c>
      <c r="H142" s="78"/>
    </row>
    <row r="143" spans="1:8" ht="12.75" customHeight="1">
      <c r="A143" s="73" t="s">
        <v>106</v>
      </c>
      <c r="B143" s="85" t="s">
        <v>72</v>
      </c>
      <c r="C143" s="75" t="s">
        <v>62</v>
      </c>
      <c r="D143" s="76">
        <v>668.8</v>
      </c>
      <c r="E143" s="76">
        <f t="shared" si="20"/>
        <v>557.33333333333326</v>
      </c>
      <c r="F143" s="77">
        <v>724.5</v>
      </c>
      <c r="G143" s="78">
        <f t="shared" si="21"/>
        <v>129.99401913875599</v>
      </c>
      <c r="H143" s="78"/>
    </row>
    <row r="144" spans="1:8" ht="12.75" customHeight="1">
      <c r="A144" s="73" t="s">
        <v>107</v>
      </c>
      <c r="B144" s="85" t="s">
        <v>17</v>
      </c>
      <c r="C144" s="75" t="s">
        <v>62</v>
      </c>
      <c r="D144" s="76">
        <v>183.5</v>
      </c>
      <c r="E144" s="76">
        <f t="shared" si="20"/>
        <v>152.91666666666666</v>
      </c>
      <c r="F144" s="77">
        <v>283</v>
      </c>
      <c r="G144" s="78">
        <f t="shared" si="21"/>
        <v>185.06811989100817</v>
      </c>
      <c r="H144" s="78"/>
    </row>
    <row r="145" spans="1:8" ht="12.75" customHeight="1">
      <c r="A145" s="73" t="s">
        <v>108</v>
      </c>
      <c r="B145" s="85" t="s">
        <v>32</v>
      </c>
      <c r="C145" s="75" t="s">
        <v>62</v>
      </c>
      <c r="D145" s="76">
        <v>548.9</v>
      </c>
      <c r="E145" s="76">
        <f t="shared" si="20"/>
        <v>457.41666666666669</v>
      </c>
      <c r="F145" s="77">
        <v>415.3</v>
      </c>
      <c r="G145" s="78">
        <f t="shared" si="21"/>
        <v>90.792494079067225</v>
      </c>
      <c r="H145" s="78"/>
    </row>
    <row r="146" spans="1:8" ht="25.5" hidden="1" customHeight="1">
      <c r="A146" s="73"/>
      <c r="B146" s="87" t="s">
        <v>149</v>
      </c>
      <c r="C146" s="75" t="s">
        <v>62</v>
      </c>
      <c r="D146" s="76"/>
      <c r="E146" s="76">
        <f t="shared" ref="E146:E147" si="22">D146/12*8</f>
        <v>0</v>
      </c>
      <c r="F146" s="77"/>
      <c r="G146" s="78" t="e">
        <f t="shared" si="21"/>
        <v>#DIV/0!</v>
      </c>
      <c r="H146" s="78"/>
    </row>
    <row r="147" spans="1:8" ht="12.75" hidden="1" customHeight="1">
      <c r="A147" s="73"/>
      <c r="B147" s="87" t="s">
        <v>152</v>
      </c>
      <c r="C147" s="75" t="s">
        <v>62</v>
      </c>
      <c r="D147" s="76"/>
      <c r="E147" s="76">
        <f t="shared" si="22"/>
        <v>0</v>
      </c>
      <c r="F147" s="77"/>
      <c r="G147" s="78" t="e">
        <f t="shared" si="21"/>
        <v>#DIV/0!</v>
      </c>
      <c r="H147" s="78"/>
    </row>
    <row r="148" spans="1:8" ht="12.75" customHeight="1">
      <c r="A148" s="73" t="s">
        <v>109</v>
      </c>
      <c r="B148" s="85" t="s">
        <v>169</v>
      </c>
      <c r="C148" s="75" t="s">
        <v>62</v>
      </c>
      <c r="D148" s="88">
        <f>D149+D150+D151+D152+D153+D154+D155</f>
        <v>2272.1000000000004</v>
      </c>
      <c r="E148" s="88">
        <f>E149+E150+E151+E152+E153+E154+E155</f>
        <v>1893.416666666667</v>
      </c>
      <c r="F148" s="88">
        <f>F149+F150+F151+F152+F153+F154+F155</f>
        <v>4493.3999999999996</v>
      </c>
      <c r="G148" s="78">
        <f t="shared" si="21"/>
        <v>237.31701949738121</v>
      </c>
      <c r="H148" s="78"/>
    </row>
    <row r="149" spans="1:8" ht="12.75" customHeight="1">
      <c r="A149" s="73"/>
      <c r="B149" s="85" t="s">
        <v>103</v>
      </c>
      <c r="C149" s="75" t="s">
        <v>62</v>
      </c>
      <c r="D149" s="76">
        <v>85.4</v>
      </c>
      <c r="E149" s="76">
        <f>D149/12*10</f>
        <v>71.166666666666671</v>
      </c>
      <c r="F149" s="77">
        <v>177.4</v>
      </c>
      <c r="G149" s="78">
        <f t="shared" si="21"/>
        <v>249.27400468384073</v>
      </c>
      <c r="H149" s="78"/>
    </row>
    <row r="150" spans="1:8" ht="12.75" customHeight="1">
      <c r="A150" s="73"/>
      <c r="B150" s="85" t="s">
        <v>126</v>
      </c>
      <c r="C150" s="75" t="s">
        <v>62</v>
      </c>
      <c r="D150" s="76">
        <v>1183.5999999999999</v>
      </c>
      <c r="E150" s="76">
        <f t="shared" ref="E150:E155" si="23">D150/12*10</f>
        <v>986.33333333333326</v>
      </c>
      <c r="F150" s="77">
        <v>919.9</v>
      </c>
      <c r="G150" s="78">
        <f t="shared" si="21"/>
        <v>93.264616424467732</v>
      </c>
      <c r="H150" s="78"/>
    </row>
    <row r="151" spans="1:8" ht="12.75" customHeight="1">
      <c r="A151" s="73"/>
      <c r="B151" s="85" t="s">
        <v>104</v>
      </c>
      <c r="C151" s="75" t="s">
        <v>62</v>
      </c>
      <c r="D151" s="76">
        <v>841.3</v>
      </c>
      <c r="E151" s="76">
        <f t="shared" si="23"/>
        <v>701.08333333333337</v>
      </c>
      <c r="F151" s="77">
        <v>1497.1</v>
      </c>
      <c r="G151" s="78">
        <f t="shared" si="21"/>
        <v>213.54094853203372</v>
      </c>
      <c r="H151" s="78"/>
    </row>
    <row r="152" spans="1:8" ht="12.75" customHeight="1">
      <c r="A152" s="73"/>
      <c r="B152" s="85" t="s">
        <v>69</v>
      </c>
      <c r="C152" s="75" t="s">
        <v>62</v>
      </c>
      <c r="D152" s="76">
        <v>0</v>
      </c>
      <c r="E152" s="76">
        <f t="shared" si="23"/>
        <v>0</v>
      </c>
      <c r="F152" s="89">
        <v>0</v>
      </c>
      <c r="G152" s="78">
        <v>0</v>
      </c>
      <c r="H152" s="78"/>
    </row>
    <row r="153" spans="1:8" ht="12.75" customHeight="1">
      <c r="A153" s="73"/>
      <c r="B153" s="85" t="s">
        <v>184</v>
      </c>
      <c r="C153" s="75" t="s">
        <v>62</v>
      </c>
      <c r="D153" s="76">
        <v>122.9</v>
      </c>
      <c r="E153" s="76">
        <f t="shared" si="23"/>
        <v>102.41666666666667</v>
      </c>
      <c r="F153" s="77">
        <v>93.1</v>
      </c>
      <c r="G153" s="78">
        <f t="shared" si="21"/>
        <v>90.90317331163547</v>
      </c>
      <c r="H153" s="78"/>
    </row>
    <row r="154" spans="1:8" ht="12.75" customHeight="1">
      <c r="A154" s="73"/>
      <c r="B154" s="85" t="s">
        <v>185</v>
      </c>
      <c r="C154" s="75" t="s">
        <v>62</v>
      </c>
      <c r="D154" s="78">
        <v>0</v>
      </c>
      <c r="E154" s="76">
        <f t="shared" si="23"/>
        <v>0</v>
      </c>
      <c r="F154" s="77">
        <v>1231.7</v>
      </c>
      <c r="G154" s="78">
        <v>0</v>
      </c>
      <c r="H154" s="78"/>
    </row>
    <row r="155" spans="1:8" ht="12.75" customHeight="1">
      <c r="A155" s="73"/>
      <c r="B155" s="85" t="s">
        <v>186</v>
      </c>
      <c r="C155" s="75" t="s">
        <v>62</v>
      </c>
      <c r="D155" s="76">
        <v>38.9</v>
      </c>
      <c r="E155" s="76">
        <f t="shared" si="23"/>
        <v>32.416666666666664</v>
      </c>
      <c r="F155" s="77">
        <v>574.20000000000005</v>
      </c>
      <c r="G155" s="78">
        <f t="shared" si="21"/>
        <v>1771.3110539845761</v>
      </c>
      <c r="H155" s="78"/>
    </row>
    <row r="156" spans="1:8" ht="12.75" customHeight="1">
      <c r="A156" s="108" t="s">
        <v>153</v>
      </c>
      <c r="B156" s="91" t="s">
        <v>286</v>
      </c>
      <c r="C156" s="110" t="s">
        <v>62</v>
      </c>
      <c r="D156" s="70">
        <f t="shared" ref="D156:F156" si="24">D157+D158</f>
        <v>528.29999999999995</v>
      </c>
      <c r="E156" s="70">
        <f t="shared" si="24"/>
        <v>440.25</v>
      </c>
      <c r="F156" s="92">
        <f t="shared" si="24"/>
        <v>0</v>
      </c>
      <c r="G156" s="71">
        <f t="shared" si="21"/>
        <v>0</v>
      </c>
      <c r="H156" s="71"/>
    </row>
    <row r="157" spans="1:8" ht="12.75" customHeight="1">
      <c r="A157" s="108"/>
      <c r="B157" s="87" t="s">
        <v>283</v>
      </c>
      <c r="C157" s="75" t="s">
        <v>62</v>
      </c>
      <c r="D157" s="76">
        <v>0</v>
      </c>
      <c r="E157" s="76">
        <f>D157/12*10</f>
        <v>0</v>
      </c>
      <c r="F157" s="89">
        <v>0</v>
      </c>
      <c r="G157" s="78">
        <v>0</v>
      </c>
      <c r="H157" s="78"/>
    </row>
    <row r="158" spans="1:8" ht="12.75" customHeight="1">
      <c r="A158" s="108"/>
      <c r="B158" s="87" t="s">
        <v>284</v>
      </c>
      <c r="C158" s="75" t="s">
        <v>62</v>
      </c>
      <c r="D158" s="76">
        <v>528.29999999999995</v>
      </c>
      <c r="E158" s="76">
        <f>D158/12*10</f>
        <v>440.25</v>
      </c>
      <c r="F158" s="89">
        <v>0</v>
      </c>
      <c r="G158" s="78">
        <f t="shared" si="21"/>
        <v>0</v>
      </c>
      <c r="H158" s="78"/>
    </row>
    <row r="159" spans="1:8" ht="12.75" customHeight="1">
      <c r="A159" s="108" t="s">
        <v>154</v>
      </c>
      <c r="B159" s="91" t="s">
        <v>285</v>
      </c>
      <c r="C159" s="110" t="s">
        <v>62</v>
      </c>
      <c r="D159" s="81">
        <v>31803.4</v>
      </c>
      <c r="E159" s="26">
        <f>D159/12*10</f>
        <v>26502.833333333332</v>
      </c>
      <c r="F159" s="70">
        <v>31803.4</v>
      </c>
      <c r="G159" s="71">
        <f t="shared" si="21"/>
        <v>120.00000000000001</v>
      </c>
      <c r="H159" s="71"/>
    </row>
    <row r="160" spans="1:8" ht="12.75" customHeight="1">
      <c r="A160" s="108" t="s">
        <v>74</v>
      </c>
      <c r="B160" s="109" t="s">
        <v>287</v>
      </c>
      <c r="C160" s="110" t="s">
        <v>62</v>
      </c>
      <c r="D160" s="84">
        <f>D13+D91</f>
        <v>1321394.7800000003</v>
      </c>
      <c r="E160" s="84">
        <f>E13+E91</f>
        <v>1101162.3166666667</v>
      </c>
      <c r="F160" s="84">
        <f>F13+F91</f>
        <v>1273064.486</v>
      </c>
      <c r="G160" s="71">
        <f t="shared" si="21"/>
        <v>115.61097457945158</v>
      </c>
      <c r="H160" s="71"/>
    </row>
    <row r="161" spans="1:11" ht="12.75" customHeight="1">
      <c r="A161" s="108" t="s">
        <v>75</v>
      </c>
      <c r="B161" s="109" t="s">
        <v>288</v>
      </c>
      <c r="C161" s="110" t="s">
        <v>62</v>
      </c>
      <c r="D161" s="70">
        <f t="shared" ref="D161" si="25">D162+D163</f>
        <v>110225.4</v>
      </c>
      <c r="E161" s="70">
        <f>E168-E160+E167</f>
        <v>91854.500000000175</v>
      </c>
      <c r="F161" s="70">
        <f>F168-F160</f>
        <v>-147779.08600000013</v>
      </c>
      <c r="G161" s="71">
        <f t="shared" si="21"/>
        <v>-160.88388266225374</v>
      </c>
      <c r="H161" s="71"/>
    </row>
    <row r="162" spans="1:11" ht="12.75" customHeight="1">
      <c r="A162" s="108"/>
      <c r="B162" s="85" t="s">
        <v>314</v>
      </c>
      <c r="C162" s="75" t="s">
        <v>62</v>
      </c>
      <c r="D162" s="89">
        <v>0</v>
      </c>
      <c r="E162" s="89">
        <v>0</v>
      </c>
      <c r="F162" s="89">
        <v>0</v>
      </c>
      <c r="G162" s="78">
        <v>0</v>
      </c>
      <c r="H162" s="78"/>
    </row>
    <row r="163" spans="1:11" ht="12.75" customHeight="1">
      <c r="A163" s="108"/>
      <c r="B163" s="85" t="s">
        <v>315</v>
      </c>
      <c r="C163" s="75" t="s">
        <v>62</v>
      </c>
      <c r="D163" s="76">
        <v>110225.4</v>
      </c>
      <c r="E163" s="77">
        <f>E168-E160+E167</f>
        <v>91854.500000000175</v>
      </c>
      <c r="F163" s="77">
        <f>F161</f>
        <v>-147779.08600000013</v>
      </c>
      <c r="G163" s="78">
        <f t="shared" si="21"/>
        <v>-160.88388266225374</v>
      </c>
      <c r="H163" s="78"/>
      <c r="J163" s="93"/>
    </row>
    <row r="164" spans="1:11" ht="12.75" customHeight="1">
      <c r="A164" s="108" t="s">
        <v>76</v>
      </c>
      <c r="B164" s="91" t="s">
        <v>155</v>
      </c>
      <c r="C164" s="110" t="s">
        <v>62</v>
      </c>
      <c r="D164" s="71">
        <v>0</v>
      </c>
      <c r="E164" s="71">
        <v>0</v>
      </c>
      <c r="F164" s="92">
        <v>0</v>
      </c>
      <c r="G164" s="71">
        <v>0</v>
      </c>
      <c r="H164" s="71"/>
      <c r="J164" s="93"/>
      <c r="K164" s="93"/>
    </row>
    <row r="165" spans="1:11" ht="24">
      <c r="A165" s="108" t="s">
        <v>77</v>
      </c>
      <c r="B165" s="91" t="s">
        <v>282</v>
      </c>
      <c r="C165" s="110" t="s">
        <v>62</v>
      </c>
      <c r="D165" s="92">
        <v>0</v>
      </c>
      <c r="E165" s="92">
        <v>0</v>
      </c>
      <c r="F165" s="92">
        <v>0</v>
      </c>
      <c r="G165" s="71">
        <v>0</v>
      </c>
      <c r="H165" s="71"/>
    </row>
    <row r="166" spans="1:11" ht="12.75" customHeight="1">
      <c r="A166" s="112" t="s">
        <v>78</v>
      </c>
      <c r="B166" s="109" t="s">
        <v>289</v>
      </c>
      <c r="C166" s="110" t="s">
        <v>62</v>
      </c>
      <c r="D166" s="70">
        <v>3549932.5</v>
      </c>
      <c r="E166" s="70">
        <v>3549932.5</v>
      </c>
      <c r="F166" s="92">
        <v>0</v>
      </c>
      <c r="G166" s="71">
        <f t="shared" si="21"/>
        <v>0</v>
      </c>
      <c r="H166" s="71"/>
    </row>
    <row r="167" spans="1:11" ht="12.75" customHeight="1">
      <c r="A167" s="112"/>
      <c r="B167" s="85" t="s">
        <v>296</v>
      </c>
      <c r="C167" s="75" t="s">
        <v>62</v>
      </c>
      <c r="D167" s="77">
        <v>6633.58</v>
      </c>
      <c r="E167" s="77">
        <f>D167/12*10</f>
        <v>5527.9833333333327</v>
      </c>
      <c r="F167" s="89">
        <v>0</v>
      </c>
      <c r="G167" s="78">
        <f t="shared" si="21"/>
        <v>0</v>
      </c>
      <c r="H167" s="78"/>
    </row>
    <row r="168" spans="1:11" ht="12.75" customHeight="1">
      <c r="A168" s="112" t="s">
        <v>79</v>
      </c>
      <c r="B168" s="109" t="s">
        <v>57</v>
      </c>
      <c r="C168" s="110" t="s">
        <v>62</v>
      </c>
      <c r="D168" s="81">
        <v>1424986.6</v>
      </c>
      <c r="E168" s="81">
        <f>D168/12*10</f>
        <v>1187488.8333333335</v>
      </c>
      <c r="F168" s="70">
        <v>1125285.3999999999</v>
      </c>
      <c r="G168" s="71">
        <f t="shared" si="21"/>
        <v>94.761766882579792</v>
      </c>
      <c r="H168" s="71"/>
    </row>
    <row r="169" spans="1:11" ht="12.75" customHeight="1">
      <c r="A169" s="112" t="s">
        <v>81</v>
      </c>
      <c r="B169" s="109" t="s">
        <v>146</v>
      </c>
      <c r="C169" s="110" t="s">
        <v>80</v>
      </c>
      <c r="D169" s="81">
        <v>14135.8</v>
      </c>
      <c r="E169" s="81">
        <f>D169/12*10</f>
        <v>11779.833333333334</v>
      </c>
      <c r="F169" s="70">
        <v>11313.3</v>
      </c>
      <c r="G169" s="71">
        <f t="shared" si="21"/>
        <v>96.039559133547442</v>
      </c>
      <c r="H169" s="71"/>
    </row>
    <row r="170" spans="1:11" ht="12.75" customHeight="1">
      <c r="A170" s="133" t="s">
        <v>131</v>
      </c>
      <c r="B170" s="134" t="s">
        <v>291</v>
      </c>
      <c r="C170" s="110" t="s">
        <v>82</v>
      </c>
      <c r="D170" s="94">
        <v>14.98</v>
      </c>
      <c r="E170" s="94">
        <v>14.98</v>
      </c>
      <c r="F170" s="95">
        <v>14.6</v>
      </c>
      <c r="G170" s="71">
        <f t="shared" si="21"/>
        <v>97.463284379172222</v>
      </c>
      <c r="H170" s="71"/>
    </row>
    <row r="171" spans="1:11" ht="12.75" customHeight="1">
      <c r="A171" s="133"/>
      <c r="B171" s="134"/>
      <c r="C171" s="110" t="s">
        <v>80</v>
      </c>
      <c r="D171" s="81">
        <v>2512.6</v>
      </c>
      <c r="E171" s="81">
        <f>D171/12*10</f>
        <v>2093.833333333333</v>
      </c>
      <c r="F171" s="70">
        <v>1934.9</v>
      </c>
      <c r="G171" s="71">
        <f t="shared" si="21"/>
        <v>92.409456340046177</v>
      </c>
      <c r="H171" s="71"/>
    </row>
    <row r="172" spans="1:11" ht="12.75" customHeight="1">
      <c r="A172" s="108" t="s">
        <v>132</v>
      </c>
      <c r="B172" s="109" t="s">
        <v>83</v>
      </c>
      <c r="C172" s="110" t="s">
        <v>84</v>
      </c>
      <c r="D172" s="95">
        <f t="shared" ref="D172" si="26">D168/D169</f>
        <v>100.80692992260786</v>
      </c>
      <c r="E172" s="95">
        <f>E168/E169</f>
        <v>100.80692992260785</v>
      </c>
      <c r="F172" s="95">
        <f>F168/F169</f>
        <v>99.465708502382157</v>
      </c>
      <c r="G172" s="81">
        <f t="shared" si="21"/>
        <v>98.669514664065872</v>
      </c>
      <c r="H172" s="81"/>
    </row>
    <row r="173" spans="1:11" ht="15" customHeight="1">
      <c r="A173" s="96"/>
      <c r="B173" s="97"/>
      <c r="C173" s="98"/>
      <c r="F173" s="100"/>
    </row>
    <row r="174" spans="1:11">
      <c r="A174" s="96"/>
      <c r="B174" s="97"/>
      <c r="C174" s="98"/>
    </row>
    <row r="175" spans="1:11">
      <c r="A175" s="96"/>
      <c r="B175" s="103"/>
      <c r="C175" s="98"/>
    </row>
    <row r="176" spans="1:11">
      <c r="A176" s="96"/>
      <c r="B176" s="97"/>
      <c r="C176" s="98"/>
    </row>
    <row r="177" spans="1:3">
      <c r="A177" s="135"/>
      <c r="B177" s="135"/>
      <c r="C177" s="104"/>
    </row>
    <row r="178" spans="1:3">
      <c r="A178" s="105"/>
      <c r="B178" s="106"/>
      <c r="C178" s="107"/>
    </row>
    <row r="179" spans="1:3">
      <c r="A179" s="101"/>
      <c r="B179" s="101"/>
      <c r="C179" s="101"/>
    </row>
    <row r="180" spans="1:3">
      <c r="A180" s="101"/>
      <c r="B180" s="101"/>
      <c r="C180" s="101"/>
    </row>
  </sheetData>
  <mergeCells count="14">
    <mergeCell ref="A177:B177"/>
    <mergeCell ref="A11:A12"/>
    <mergeCell ref="B11:B12"/>
    <mergeCell ref="C11:C12"/>
    <mergeCell ref="D11:D12"/>
    <mergeCell ref="A1:C1"/>
    <mergeCell ref="A9:H9"/>
    <mergeCell ref="G11:G12"/>
    <mergeCell ref="H11:H12"/>
    <mergeCell ref="A170:A171"/>
    <mergeCell ref="B170:B171"/>
    <mergeCell ref="E11:E12"/>
    <mergeCell ref="F11:F12"/>
    <mergeCell ref="A10:H10"/>
  </mergeCells>
  <pageMargins left="0.63" right="0.22" top="0.42" bottom="0.37" header="0.22" footer="0.22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2"/>
  <sheetViews>
    <sheetView topLeftCell="A134" zoomScale="130" zoomScaleNormal="130" workbookViewId="0">
      <selection activeCell="G11" sqref="G11:G12"/>
    </sheetView>
  </sheetViews>
  <sheetFormatPr defaultRowHeight="15"/>
  <cols>
    <col min="1" max="1" width="4.5703125" style="13" customWidth="1"/>
    <col min="2" max="2" width="42" style="13" customWidth="1"/>
    <col min="3" max="3" width="7" style="13" customWidth="1"/>
    <col min="4" max="4" width="9.140625" style="20" hidden="1" customWidth="1"/>
    <col min="5" max="5" width="9" style="14" customWidth="1"/>
    <col min="6" max="6" width="9.140625" style="14" customWidth="1"/>
    <col min="7" max="7" width="10.42578125" style="14" customWidth="1"/>
    <col min="8" max="8" width="10.140625" style="14" customWidth="1"/>
    <col min="9" max="16384" width="9.140625" style="5"/>
  </cols>
  <sheetData>
    <row r="1" spans="1:10" s="13" customFormat="1" ht="12">
      <c r="A1" s="127"/>
      <c r="B1" s="127"/>
      <c r="C1" s="127"/>
      <c r="D1" s="127"/>
      <c r="E1" s="127"/>
      <c r="F1" s="127"/>
      <c r="G1" s="123" t="s">
        <v>323</v>
      </c>
      <c r="J1" s="114"/>
    </row>
    <row r="2" spans="1:10" s="13" customFormat="1" ht="12">
      <c r="A2" s="114"/>
      <c r="B2" s="114"/>
      <c r="C2" s="114"/>
      <c r="D2" s="114"/>
      <c r="E2" s="114"/>
      <c r="F2" s="114"/>
      <c r="G2" s="123" t="s">
        <v>324</v>
      </c>
      <c r="J2" s="115"/>
    </row>
    <row r="3" spans="1:10" s="13" customFormat="1" ht="12">
      <c r="A3" s="114"/>
      <c r="B3" s="114"/>
      <c r="C3" s="114"/>
      <c r="D3" s="114"/>
      <c r="E3" s="114"/>
      <c r="F3" s="114"/>
      <c r="G3" s="123" t="s">
        <v>325</v>
      </c>
      <c r="J3" s="115"/>
    </row>
    <row r="4" spans="1:10" s="13" customFormat="1" ht="12">
      <c r="A4" s="114"/>
      <c r="B4" s="114"/>
      <c r="C4" s="114"/>
      <c r="D4" s="114"/>
      <c r="E4" s="114"/>
      <c r="F4" s="114"/>
      <c r="G4" s="123" t="s">
        <v>326</v>
      </c>
      <c r="J4" s="115"/>
    </row>
    <row r="5" spans="1:10" s="13" customFormat="1" ht="12">
      <c r="A5" s="114"/>
      <c r="B5" s="114"/>
      <c r="C5" s="114"/>
      <c r="D5" s="114"/>
      <c r="E5" s="114"/>
      <c r="F5" s="114"/>
      <c r="G5" s="123" t="s">
        <v>327</v>
      </c>
      <c r="J5" s="115"/>
    </row>
    <row r="6" spans="1:10" s="13" customFormat="1" ht="12">
      <c r="A6" s="114"/>
      <c r="B6" s="114"/>
      <c r="C6" s="114"/>
      <c r="D6" s="114"/>
      <c r="E6" s="114"/>
      <c r="F6" s="114"/>
      <c r="G6" s="123" t="s">
        <v>328</v>
      </c>
      <c r="J6" s="115"/>
    </row>
    <row r="7" spans="1:10" s="13" customFormat="1" ht="12">
      <c r="A7" s="114"/>
      <c r="B7" s="114"/>
      <c r="C7" s="114"/>
      <c r="D7" s="114"/>
      <c r="E7" s="114"/>
      <c r="F7" s="114"/>
      <c r="G7" s="123" t="s">
        <v>329</v>
      </c>
      <c r="J7" s="115"/>
    </row>
    <row r="8" spans="1:10" s="13" customFormat="1" ht="12">
      <c r="A8" s="114"/>
      <c r="B8" s="114"/>
      <c r="C8" s="114"/>
      <c r="D8" s="114"/>
      <c r="E8" s="114"/>
      <c r="F8" s="114"/>
      <c r="G8" s="114"/>
      <c r="H8" s="114"/>
    </row>
    <row r="9" spans="1:10" s="13" customFormat="1" ht="37.5" customHeight="1">
      <c r="A9" s="130" t="s">
        <v>335</v>
      </c>
      <c r="B9" s="130"/>
      <c r="C9" s="130"/>
      <c r="D9" s="130"/>
      <c r="E9" s="130"/>
      <c r="F9" s="130"/>
      <c r="G9" s="130"/>
      <c r="H9" s="130"/>
      <c r="I9" s="126"/>
    </row>
    <row r="10" spans="1:10" s="13" customFormat="1" ht="14.25" customHeight="1">
      <c r="A10" s="116"/>
      <c r="B10" s="116"/>
      <c r="C10" s="116"/>
      <c r="D10" s="116"/>
      <c r="E10" s="116"/>
      <c r="F10" s="116"/>
      <c r="G10" s="116"/>
      <c r="H10" s="116"/>
      <c r="I10" s="116"/>
    </row>
    <row r="11" spans="1:10" ht="14.25" customHeight="1">
      <c r="A11" s="131" t="s">
        <v>18</v>
      </c>
      <c r="B11" s="131" t="s">
        <v>299</v>
      </c>
      <c r="C11" s="131" t="s">
        <v>60</v>
      </c>
      <c r="D11" s="131" t="s">
        <v>298</v>
      </c>
      <c r="E11" s="131" t="s">
        <v>336</v>
      </c>
      <c r="F11" s="131" t="s">
        <v>334</v>
      </c>
      <c r="G11" s="131" t="s">
        <v>331</v>
      </c>
      <c r="H11" s="131" t="s">
        <v>332</v>
      </c>
    </row>
    <row r="12" spans="1:10" ht="47.25" customHeight="1">
      <c r="A12" s="131"/>
      <c r="B12" s="131"/>
      <c r="C12" s="131"/>
      <c r="D12" s="131"/>
      <c r="E12" s="131"/>
      <c r="F12" s="131"/>
      <c r="G12" s="131"/>
      <c r="H12" s="131"/>
    </row>
    <row r="13" spans="1:10" ht="12.75" customHeight="1">
      <c r="A13" s="111" t="s">
        <v>61</v>
      </c>
      <c r="B13" s="68" t="s">
        <v>25</v>
      </c>
      <c r="C13" s="111" t="s">
        <v>62</v>
      </c>
      <c r="D13" s="27">
        <f t="shared" ref="D13:E13" si="0">D14+D20+D31+D32+D33</f>
        <v>707736.38</v>
      </c>
      <c r="E13" s="27">
        <f t="shared" si="0"/>
        <v>589780.31666666677</v>
      </c>
      <c r="F13" s="27">
        <f>F14+F20+F31+F32+F33</f>
        <v>692255.40700000012</v>
      </c>
      <c r="G13" s="31">
        <f>F13/E13*100</f>
        <v>117.37512891452606</v>
      </c>
      <c r="H13" s="31"/>
      <c r="J13" s="32"/>
    </row>
    <row r="14" spans="1:10" ht="12.75" customHeight="1">
      <c r="A14" s="67" t="s">
        <v>0</v>
      </c>
      <c r="B14" s="6" t="s">
        <v>26</v>
      </c>
      <c r="C14" s="111" t="s">
        <v>62</v>
      </c>
      <c r="D14" s="27">
        <f t="shared" ref="D14:E14" si="1">D15+D16+D17+D18+D19</f>
        <v>225889.08</v>
      </c>
      <c r="E14" s="27">
        <f t="shared" si="1"/>
        <v>188240.9</v>
      </c>
      <c r="F14" s="27">
        <f>F15+F16+F17+F18+F19</f>
        <v>186068.3</v>
      </c>
      <c r="G14" s="31">
        <f t="shared" ref="G14:G76" si="2">F14/E14*100</f>
        <v>98.84584062230897</v>
      </c>
      <c r="H14" s="31"/>
    </row>
    <row r="15" spans="1:10" ht="12.75" customHeight="1">
      <c r="A15" s="2" t="s">
        <v>23</v>
      </c>
      <c r="B15" s="1" t="s">
        <v>27</v>
      </c>
      <c r="C15" s="4" t="s">
        <v>62</v>
      </c>
      <c r="D15" s="22">
        <v>211.24</v>
      </c>
      <c r="E15" s="22">
        <f>D15/12*10</f>
        <v>176.03333333333336</v>
      </c>
      <c r="F15" s="22">
        <v>196.5</v>
      </c>
      <c r="G15" s="25">
        <f t="shared" si="2"/>
        <v>111.62658587388749</v>
      </c>
      <c r="H15" s="25"/>
    </row>
    <row r="16" spans="1:10" ht="12.75" customHeight="1">
      <c r="A16" s="2" t="s">
        <v>24</v>
      </c>
      <c r="B16" s="1" t="s">
        <v>19</v>
      </c>
      <c r="C16" s="4" t="s">
        <v>62</v>
      </c>
      <c r="D16" s="22">
        <v>34947</v>
      </c>
      <c r="E16" s="22">
        <f t="shared" ref="E16:E19" si="3">D16/12*10</f>
        <v>29122.5</v>
      </c>
      <c r="F16" s="22">
        <v>30892.400000000001</v>
      </c>
      <c r="G16" s="25">
        <f t="shared" si="2"/>
        <v>106.07743153918791</v>
      </c>
      <c r="H16" s="25"/>
    </row>
    <row r="17" spans="1:8" ht="12.75" customHeight="1">
      <c r="A17" s="2" t="s">
        <v>28</v>
      </c>
      <c r="B17" s="1" t="s">
        <v>1</v>
      </c>
      <c r="C17" s="4" t="s">
        <v>62</v>
      </c>
      <c r="D17" s="22">
        <v>184158.9</v>
      </c>
      <c r="E17" s="22">
        <f t="shared" si="3"/>
        <v>153465.75</v>
      </c>
      <c r="F17" s="22">
        <v>150372.4</v>
      </c>
      <c r="G17" s="25">
        <f t="shared" si="2"/>
        <v>97.984338525045487</v>
      </c>
      <c r="H17" s="25"/>
    </row>
    <row r="18" spans="1:8" ht="12.75" customHeight="1">
      <c r="A18" s="2" t="s">
        <v>29</v>
      </c>
      <c r="B18" s="1" t="s">
        <v>2</v>
      </c>
      <c r="C18" s="4" t="s">
        <v>62</v>
      </c>
      <c r="D18" s="22">
        <v>6535.8</v>
      </c>
      <c r="E18" s="22">
        <f t="shared" si="3"/>
        <v>5446.5</v>
      </c>
      <c r="F18" s="22">
        <v>4461.2</v>
      </c>
      <c r="G18" s="25">
        <f t="shared" si="2"/>
        <v>81.90948315431929</v>
      </c>
      <c r="H18" s="25"/>
    </row>
    <row r="19" spans="1:8" ht="12.75" customHeight="1">
      <c r="A19" s="2" t="s">
        <v>128</v>
      </c>
      <c r="B19" s="1" t="s">
        <v>85</v>
      </c>
      <c r="C19" s="4" t="s">
        <v>62</v>
      </c>
      <c r="D19" s="22">
        <v>36.14</v>
      </c>
      <c r="E19" s="22">
        <f t="shared" si="3"/>
        <v>30.116666666666667</v>
      </c>
      <c r="F19" s="22">
        <v>145.80000000000001</v>
      </c>
      <c r="G19" s="25">
        <f t="shared" si="2"/>
        <v>484.11732152739353</v>
      </c>
      <c r="H19" s="25"/>
    </row>
    <row r="20" spans="1:8" ht="12.75" customHeight="1">
      <c r="A20" s="67" t="s">
        <v>3</v>
      </c>
      <c r="B20" s="6" t="s">
        <v>20</v>
      </c>
      <c r="C20" s="111" t="s">
        <v>62</v>
      </c>
      <c r="D20" s="27">
        <f>D21+D24+D25</f>
        <v>219083.69999999998</v>
      </c>
      <c r="E20" s="27">
        <f>E21+E24+E25+E26+E29+E30</f>
        <v>182569.75</v>
      </c>
      <c r="F20" s="27">
        <f>F21+F24+F25</f>
        <v>218873.2</v>
      </c>
      <c r="G20" s="31">
        <f t="shared" si="2"/>
        <v>119.88470160034727</v>
      </c>
      <c r="H20" s="31"/>
    </row>
    <row r="21" spans="1:8" ht="12.75" customHeight="1">
      <c r="A21" s="2" t="s">
        <v>64</v>
      </c>
      <c r="B21" s="1" t="s">
        <v>313</v>
      </c>
      <c r="C21" s="4" t="s">
        <v>62</v>
      </c>
      <c r="D21" s="22">
        <v>194865.3</v>
      </c>
      <c r="E21" s="22">
        <f>D21/12*10</f>
        <v>162387.75</v>
      </c>
      <c r="F21" s="22">
        <v>193633.7</v>
      </c>
      <c r="G21" s="25">
        <f t="shared" si="2"/>
        <v>119.24156840648388</v>
      </c>
      <c r="H21" s="25"/>
    </row>
    <row r="22" spans="1:8" ht="12.75" customHeight="1">
      <c r="A22" s="2"/>
      <c r="B22" s="1" t="s">
        <v>111</v>
      </c>
      <c r="C22" s="4" t="s">
        <v>110</v>
      </c>
      <c r="D22" s="23">
        <f>D21/D23/12*1000</f>
        <v>86376.462765957447</v>
      </c>
      <c r="E22" s="23">
        <f>D22</f>
        <v>86376.462765957447</v>
      </c>
      <c r="F22" s="33">
        <f>F21/F23/10*1000</f>
        <v>102996.6489361702</v>
      </c>
      <c r="G22" s="25">
        <f t="shared" si="2"/>
        <v>119.24156840648385</v>
      </c>
      <c r="H22" s="25"/>
    </row>
    <row r="23" spans="1:8" ht="12.75" customHeight="1">
      <c r="A23" s="2"/>
      <c r="B23" s="1" t="s">
        <v>113</v>
      </c>
      <c r="C23" s="4" t="s">
        <v>112</v>
      </c>
      <c r="D23" s="23">
        <f>152+36</f>
        <v>188</v>
      </c>
      <c r="E23" s="23">
        <f>D23</f>
        <v>188</v>
      </c>
      <c r="F23" s="33">
        <v>188</v>
      </c>
      <c r="G23" s="25">
        <f t="shared" si="2"/>
        <v>100</v>
      </c>
      <c r="H23" s="25"/>
    </row>
    <row r="24" spans="1:8" ht="12.75" customHeight="1">
      <c r="A24" s="2" t="s">
        <v>65</v>
      </c>
      <c r="B24" s="1" t="s">
        <v>22</v>
      </c>
      <c r="C24" s="4" t="s">
        <v>62</v>
      </c>
      <c r="D24" s="22">
        <v>19291.599999999999</v>
      </c>
      <c r="E24" s="22">
        <f>D24/12*10</f>
        <v>16076.333333333332</v>
      </c>
      <c r="F24" s="22">
        <v>19786.3</v>
      </c>
      <c r="G24" s="25">
        <f t="shared" si="2"/>
        <v>123.07719421924568</v>
      </c>
      <c r="H24" s="25"/>
    </row>
    <row r="25" spans="1:8" ht="12.75" customHeight="1">
      <c r="A25" s="2" t="s">
        <v>88</v>
      </c>
      <c r="B25" s="1" t="s">
        <v>133</v>
      </c>
      <c r="C25" s="4" t="s">
        <v>62</v>
      </c>
      <c r="D25" s="22">
        <f>4251.2+675.6</f>
        <v>4926.8</v>
      </c>
      <c r="E25" s="22">
        <f t="shared" ref="E25:E32" si="4">D25/12*10</f>
        <v>4105.666666666667</v>
      </c>
      <c r="F25" s="22">
        <v>5453.2</v>
      </c>
      <c r="G25" s="25">
        <f t="shared" si="2"/>
        <v>132.82130388893398</v>
      </c>
      <c r="H25" s="25"/>
    </row>
    <row r="26" spans="1:8" ht="12.75" hidden="1" customHeight="1">
      <c r="A26" s="2" t="s">
        <v>89</v>
      </c>
      <c r="B26" s="1" t="s">
        <v>114</v>
      </c>
      <c r="C26" s="4" t="s">
        <v>62</v>
      </c>
      <c r="D26" s="22">
        <v>0</v>
      </c>
      <c r="E26" s="22">
        <f t="shared" si="4"/>
        <v>0</v>
      </c>
      <c r="F26" s="22"/>
      <c r="G26" s="31" t="e">
        <f t="shared" si="2"/>
        <v>#DIV/0!</v>
      </c>
      <c r="H26" s="31"/>
    </row>
    <row r="27" spans="1:8" ht="12.75" hidden="1" customHeight="1">
      <c r="A27" s="2"/>
      <c r="B27" s="1" t="s">
        <v>111</v>
      </c>
      <c r="C27" s="4" t="s">
        <v>110</v>
      </c>
      <c r="D27" s="22">
        <v>0</v>
      </c>
      <c r="E27" s="22">
        <f t="shared" si="4"/>
        <v>0</v>
      </c>
      <c r="F27" s="22"/>
      <c r="G27" s="31" t="e">
        <f t="shared" si="2"/>
        <v>#DIV/0!</v>
      </c>
      <c r="H27" s="31"/>
    </row>
    <row r="28" spans="1:8" ht="12.75" hidden="1" customHeight="1">
      <c r="A28" s="2"/>
      <c r="B28" s="1" t="s">
        <v>127</v>
      </c>
      <c r="C28" s="4" t="s">
        <v>112</v>
      </c>
      <c r="D28" s="22">
        <v>0</v>
      </c>
      <c r="E28" s="22">
        <f t="shared" si="4"/>
        <v>0</v>
      </c>
      <c r="F28" s="22"/>
      <c r="G28" s="31" t="e">
        <f t="shared" si="2"/>
        <v>#DIV/0!</v>
      </c>
      <c r="H28" s="31"/>
    </row>
    <row r="29" spans="1:8" ht="12.75" hidden="1" customHeight="1">
      <c r="A29" s="2" t="s">
        <v>129</v>
      </c>
      <c r="B29" s="1" t="s">
        <v>22</v>
      </c>
      <c r="C29" s="4" t="s">
        <v>62</v>
      </c>
      <c r="D29" s="22">
        <v>0</v>
      </c>
      <c r="E29" s="22">
        <f t="shared" si="4"/>
        <v>0</v>
      </c>
      <c r="F29" s="22"/>
      <c r="G29" s="31" t="e">
        <f t="shared" si="2"/>
        <v>#DIV/0!</v>
      </c>
      <c r="H29" s="31"/>
    </row>
    <row r="30" spans="1:8" ht="12.75" hidden="1" customHeight="1">
      <c r="A30" s="2" t="s">
        <v>157</v>
      </c>
      <c r="B30" s="1" t="s">
        <v>133</v>
      </c>
      <c r="C30" s="4" t="s">
        <v>62</v>
      </c>
      <c r="D30" s="22">
        <v>0</v>
      </c>
      <c r="E30" s="22">
        <f t="shared" si="4"/>
        <v>0</v>
      </c>
      <c r="F30" s="22"/>
      <c r="G30" s="31" t="e">
        <f t="shared" si="2"/>
        <v>#DIV/0!</v>
      </c>
      <c r="H30" s="31"/>
    </row>
    <row r="31" spans="1:8" ht="12.75" customHeight="1">
      <c r="A31" s="67" t="s">
        <v>5</v>
      </c>
      <c r="B31" s="6" t="s">
        <v>66</v>
      </c>
      <c r="C31" s="111" t="s">
        <v>62</v>
      </c>
      <c r="D31" s="21">
        <v>194720.5</v>
      </c>
      <c r="E31" s="21">
        <f t="shared" si="4"/>
        <v>162267.08333333334</v>
      </c>
      <c r="F31" s="21">
        <v>225500.3</v>
      </c>
      <c r="G31" s="31">
        <f t="shared" si="2"/>
        <v>138.96860371660918</v>
      </c>
      <c r="H31" s="31"/>
    </row>
    <row r="32" spans="1:8" ht="12.75" customHeight="1">
      <c r="A32" s="67" t="s">
        <v>7</v>
      </c>
      <c r="B32" s="6" t="s">
        <v>4</v>
      </c>
      <c r="C32" s="111" t="s">
        <v>62</v>
      </c>
      <c r="D32" s="21">
        <v>29881.5</v>
      </c>
      <c r="E32" s="21">
        <f t="shared" si="4"/>
        <v>24901.25</v>
      </c>
      <c r="F32" s="21">
        <v>21440.400000000001</v>
      </c>
      <c r="G32" s="31">
        <f t="shared" si="2"/>
        <v>86.10170172180112</v>
      </c>
      <c r="H32" s="31"/>
    </row>
    <row r="33" spans="1:8" ht="12.75" customHeight="1">
      <c r="A33" s="67" t="s">
        <v>9</v>
      </c>
      <c r="B33" s="6" t="s">
        <v>67</v>
      </c>
      <c r="C33" s="111" t="s">
        <v>62</v>
      </c>
      <c r="D33" s="27">
        <f t="shared" ref="D33:E33" si="5">D34+D35+D36+D37+D42+D43</f>
        <v>38161.599999999999</v>
      </c>
      <c r="E33" s="27">
        <f t="shared" si="5"/>
        <v>31801.333333333332</v>
      </c>
      <c r="F33" s="27">
        <f>F34+F35+F36+F37+F42+F43</f>
        <v>40373.206999999995</v>
      </c>
      <c r="G33" s="31">
        <f t="shared" si="2"/>
        <v>126.95444740262462</v>
      </c>
      <c r="H33" s="31"/>
    </row>
    <row r="34" spans="1:8" ht="12.75" customHeight="1">
      <c r="A34" s="2" t="s">
        <v>35</v>
      </c>
      <c r="B34" s="1" t="s">
        <v>68</v>
      </c>
      <c r="C34" s="4" t="s">
        <v>62</v>
      </c>
      <c r="D34" s="22">
        <v>123.6</v>
      </c>
      <c r="E34" s="22">
        <f>D34/12*10</f>
        <v>102.99999999999999</v>
      </c>
      <c r="F34" s="22">
        <v>103.1</v>
      </c>
      <c r="G34" s="25">
        <f t="shared" si="2"/>
        <v>100.09708737864078</v>
      </c>
      <c r="H34" s="25"/>
    </row>
    <row r="35" spans="1:8" ht="12.75" customHeight="1">
      <c r="A35" s="2" t="s">
        <v>36</v>
      </c>
      <c r="B35" s="1" t="s">
        <v>31</v>
      </c>
      <c r="C35" s="4" t="s">
        <v>62</v>
      </c>
      <c r="D35" s="22">
        <v>30.8</v>
      </c>
      <c r="E35" s="22">
        <f t="shared" ref="E35:E42" si="6">D35/12*10</f>
        <v>25.666666666666668</v>
      </c>
      <c r="F35" s="22">
        <v>25.6</v>
      </c>
      <c r="G35" s="25">
        <f t="shared" si="2"/>
        <v>99.740259740259745</v>
      </c>
      <c r="H35" s="25"/>
    </row>
    <row r="36" spans="1:8" ht="12.75" customHeight="1">
      <c r="A36" s="2" t="s">
        <v>37</v>
      </c>
      <c r="B36" s="1" t="s">
        <v>69</v>
      </c>
      <c r="C36" s="4" t="s">
        <v>62</v>
      </c>
      <c r="D36" s="22">
        <v>3410.6</v>
      </c>
      <c r="E36" s="22">
        <f t="shared" si="6"/>
        <v>2842.1666666666665</v>
      </c>
      <c r="F36" s="22">
        <v>4058.7</v>
      </c>
      <c r="G36" s="25">
        <f t="shared" si="2"/>
        <v>142.8030258605524</v>
      </c>
      <c r="H36" s="25"/>
    </row>
    <row r="37" spans="1:8" ht="12.75" customHeight="1">
      <c r="A37" s="2" t="s">
        <v>39</v>
      </c>
      <c r="B37" s="1" t="s">
        <v>32</v>
      </c>
      <c r="C37" s="4" t="s">
        <v>62</v>
      </c>
      <c r="D37" s="22">
        <v>3891.6</v>
      </c>
      <c r="E37" s="22">
        <f t="shared" si="6"/>
        <v>3243</v>
      </c>
      <c r="F37" s="22">
        <v>3046</v>
      </c>
      <c r="G37" s="25">
        <f t="shared" si="2"/>
        <v>93.925377736663592</v>
      </c>
      <c r="H37" s="25"/>
    </row>
    <row r="38" spans="1:8" ht="12.75" hidden="1" customHeight="1">
      <c r="A38" s="2"/>
      <c r="B38" s="7" t="s">
        <v>147</v>
      </c>
      <c r="C38" s="4" t="s">
        <v>62</v>
      </c>
      <c r="D38" s="22"/>
      <c r="E38" s="22">
        <f t="shared" si="6"/>
        <v>0</v>
      </c>
      <c r="F38" s="22"/>
      <c r="G38" s="25" t="e">
        <f t="shared" si="2"/>
        <v>#DIV/0!</v>
      </c>
      <c r="H38" s="25"/>
    </row>
    <row r="39" spans="1:8" ht="12.75" hidden="1" customHeight="1">
      <c r="A39" s="2"/>
      <c r="B39" s="8" t="s">
        <v>148</v>
      </c>
      <c r="C39" s="4" t="s">
        <v>62</v>
      </c>
      <c r="D39" s="22"/>
      <c r="E39" s="22">
        <f t="shared" si="6"/>
        <v>0</v>
      </c>
      <c r="F39" s="22"/>
      <c r="G39" s="25" t="e">
        <f t="shared" si="2"/>
        <v>#DIV/0!</v>
      </c>
      <c r="H39" s="25"/>
    </row>
    <row r="40" spans="1:8" ht="12.75" hidden="1" customHeight="1">
      <c r="A40" s="2"/>
      <c r="B40" s="8" t="s">
        <v>149</v>
      </c>
      <c r="C40" s="4" t="s">
        <v>62</v>
      </c>
      <c r="D40" s="22"/>
      <c r="E40" s="22">
        <f t="shared" si="6"/>
        <v>0</v>
      </c>
      <c r="F40" s="22"/>
      <c r="G40" s="25" t="e">
        <f t="shared" si="2"/>
        <v>#DIV/0!</v>
      </c>
      <c r="H40" s="25"/>
    </row>
    <row r="41" spans="1:8" ht="12.75" hidden="1" customHeight="1">
      <c r="A41" s="2"/>
      <c r="B41" s="8" t="s">
        <v>152</v>
      </c>
      <c r="C41" s="4" t="s">
        <v>62</v>
      </c>
      <c r="D41" s="22"/>
      <c r="E41" s="22">
        <f t="shared" si="6"/>
        <v>0</v>
      </c>
      <c r="F41" s="22"/>
      <c r="G41" s="25" t="e">
        <f t="shared" si="2"/>
        <v>#DIV/0!</v>
      </c>
      <c r="H41" s="25"/>
    </row>
    <row r="42" spans="1:8" ht="12.75" customHeight="1">
      <c r="A42" s="2" t="s">
        <v>40</v>
      </c>
      <c r="B42" s="1" t="s">
        <v>33</v>
      </c>
      <c r="C42" s="4" t="s">
        <v>62</v>
      </c>
      <c r="D42" s="22">
        <v>28842</v>
      </c>
      <c r="E42" s="22">
        <f t="shared" si="6"/>
        <v>24035</v>
      </c>
      <c r="F42" s="22">
        <v>21897.3</v>
      </c>
      <c r="G42" s="25">
        <f t="shared" si="2"/>
        <v>91.105887247763675</v>
      </c>
      <c r="H42" s="25"/>
    </row>
    <row r="43" spans="1:8" ht="12.75" customHeight="1">
      <c r="A43" s="2" t="s">
        <v>41</v>
      </c>
      <c r="B43" s="1" t="s">
        <v>169</v>
      </c>
      <c r="C43" s="4" t="s">
        <v>62</v>
      </c>
      <c r="D43" s="28">
        <f t="shared" ref="D43:E43" si="7">SUM(D44:D80)</f>
        <v>1863</v>
      </c>
      <c r="E43" s="28">
        <f t="shared" si="7"/>
        <v>1552.5</v>
      </c>
      <c r="F43" s="28">
        <f>SUM(F44:F80)</f>
        <v>11242.507</v>
      </c>
      <c r="G43" s="25">
        <f t="shared" si="2"/>
        <v>724.15504025764892</v>
      </c>
      <c r="H43" s="25"/>
    </row>
    <row r="44" spans="1:8" ht="12.75" customHeight="1">
      <c r="A44" s="2" t="s">
        <v>245</v>
      </c>
      <c r="B44" s="1" t="s">
        <v>91</v>
      </c>
      <c r="C44" s="4" t="s">
        <v>62</v>
      </c>
      <c r="D44" s="22">
        <v>0.65</v>
      </c>
      <c r="E44" s="22">
        <f>D44/12*10</f>
        <v>0.54166666666666674</v>
      </c>
      <c r="F44" s="22">
        <v>22.6</v>
      </c>
      <c r="G44" s="25">
        <f t="shared" si="2"/>
        <v>4172.3076923076915</v>
      </c>
      <c r="H44" s="25"/>
    </row>
    <row r="45" spans="1:8" ht="12.75" customHeight="1">
      <c r="A45" s="2" t="s">
        <v>246</v>
      </c>
      <c r="B45" s="1" t="s">
        <v>8</v>
      </c>
      <c r="C45" s="4" t="s">
        <v>62</v>
      </c>
      <c r="D45" s="22">
        <v>253.95</v>
      </c>
      <c r="E45" s="22">
        <f t="shared" ref="E45:E80" si="8">D45/12*10</f>
        <v>211.62499999999997</v>
      </c>
      <c r="F45" s="22">
        <v>322.60000000000002</v>
      </c>
      <c r="G45" s="25">
        <f t="shared" si="2"/>
        <v>152.43945658594217</v>
      </c>
      <c r="H45" s="25"/>
    </row>
    <row r="46" spans="1:8" ht="12.75" customHeight="1">
      <c r="A46" s="2" t="s">
        <v>247</v>
      </c>
      <c r="B46" s="1" t="s">
        <v>11</v>
      </c>
      <c r="C46" s="4" t="s">
        <v>62</v>
      </c>
      <c r="D46" s="22">
        <v>137.69999999999999</v>
      </c>
      <c r="E46" s="22">
        <f t="shared" si="8"/>
        <v>114.75</v>
      </c>
      <c r="F46" s="22">
        <v>175.1</v>
      </c>
      <c r="G46" s="25">
        <f t="shared" si="2"/>
        <v>152.59259259259258</v>
      </c>
      <c r="H46" s="25"/>
    </row>
    <row r="47" spans="1:8" ht="12.75" customHeight="1">
      <c r="A47" s="2" t="s">
        <v>248</v>
      </c>
      <c r="B47" s="1" t="s">
        <v>117</v>
      </c>
      <c r="C47" s="4" t="s">
        <v>62</v>
      </c>
      <c r="D47" s="22">
        <v>44</v>
      </c>
      <c r="E47" s="22">
        <f t="shared" si="8"/>
        <v>36.666666666666664</v>
      </c>
      <c r="F47" s="22">
        <v>96.6</v>
      </c>
      <c r="G47" s="25">
        <f t="shared" si="2"/>
        <v>263.4545454545455</v>
      </c>
      <c r="H47" s="25"/>
    </row>
    <row r="48" spans="1:8" ht="12.75" customHeight="1">
      <c r="A48" s="2" t="s">
        <v>249</v>
      </c>
      <c r="B48" s="1" t="s">
        <v>119</v>
      </c>
      <c r="C48" s="4" t="s">
        <v>62</v>
      </c>
      <c r="D48" s="22">
        <v>0</v>
      </c>
      <c r="E48" s="22">
        <f t="shared" si="8"/>
        <v>0</v>
      </c>
      <c r="F48" s="23">
        <v>0</v>
      </c>
      <c r="G48" s="25">
        <v>0</v>
      </c>
      <c r="H48" s="25"/>
    </row>
    <row r="49" spans="1:8" ht="12.75" customHeight="1">
      <c r="A49" s="2" t="s">
        <v>250</v>
      </c>
      <c r="B49" s="1" t="s">
        <v>164</v>
      </c>
      <c r="C49" s="4" t="s">
        <v>62</v>
      </c>
      <c r="D49" s="23">
        <v>0</v>
      </c>
      <c r="E49" s="22">
        <f t="shared" si="8"/>
        <v>0</v>
      </c>
      <c r="F49" s="22">
        <v>518.29999999999995</v>
      </c>
      <c r="G49" s="25">
        <v>0</v>
      </c>
      <c r="H49" s="25"/>
    </row>
    <row r="50" spans="1:8" ht="24" customHeight="1">
      <c r="A50" s="2" t="s">
        <v>251</v>
      </c>
      <c r="B50" s="8" t="s">
        <v>163</v>
      </c>
      <c r="C50" s="4" t="s">
        <v>62</v>
      </c>
      <c r="D50" s="22">
        <v>15.5</v>
      </c>
      <c r="E50" s="22">
        <f t="shared" si="8"/>
        <v>12.916666666666668</v>
      </c>
      <c r="F50" s="22">
        <f>5.529+0.59+2.289+3.199</f>
        <v>11.606999999999999</v>
      </c>
      <c r="G50" s="23">
        <f t="shared" si="2"/>
        <v>89.860645161290307</v>
      </c>
      <c r="H50" s="23"/>
    </row>
    <row r="51" spans="1:8" ht="12.75" customHeight="1">
      <c r="A51" s="2" t="s">
        <v>252</v>
      </c>
      <c r="B51" s="7" t="s">
        <v>165</v>
      </c>
      <c r="C51" s="4" t="s">
        <v>62</v>
      </c>
      <c r="D51" s="23">
        <v>0</v>
      </c>
      <c r="E51" s="22">
        <f t="shared" si="8"/>
        <v>0</v>
      </c>
      <c r="F51" s="23">
        <v>0</v>
      </c>
      <c r="G51" s="25">
        <v>0</v>
      </c>
      <c r="H51" s="25"/>
    </row>
    <row r="52" spans="1:8" ht="12.75" customHeight="1">
      <c r="A52" s="2" t="s">
        <v>253</v>
      </c>
      <c r="B52" s="34" t="s">
        <v>166</v>
      </c>
      <c r="C52" s="4" t="s">
        <v>62</v>
      </c>
      <c r="D52" s="22">
        <v>16.3</v>
      </c>
      <c r="E52" s="22">
        <f t="shared" si="8"/>
        <v>13.583333333333334</v>
      </c>
      <c r="F52" s="22">
        <v>9.3000000000000007</v>
      </c>
      <c r="G52" s="25">
        <f t="shared" si="2"/>
        <v>68.466257668711663</v>
      </c>
      <c r="H52" s="25"/>
    </row>
    <row r="53" spans="1:8" ht="12.75" customHeight="1">
      <c r="A53" s="2" t="s">
        <v>254</v>
      </c>
      <c r="B53" s="7" t="s">
        <v>190</v>
      </c>
      <c r="C53" s="4" t="s">
        <v>62</v>
      </c>
      <c r="D53" s="22">
        <v>0</v>
      </c>
      <c r="E53" s="22">
        <f t="shared" si="8"/>
        <v>0</v>
      </c>
      <c r="F53" s="23">
        <v>0</v>
      </c>
      <c r="G53" s="25">
        <v>0</v>
      </c>
      <c r="H53" s="25"/>
    </row>
    <row r="54" spans="1:8" ht="12.75" customHeight="1">
      <c r="A54" s="2" t="s">
        <v>255</v>
      </c>
      <c r="B54" s="34" t="s">
        <v>170</v>
      </c>
      <c r="C54" s="4" t="s">
        <v>62</v>
      </c>
      <c r="D54" s="22">
        <v>0</v>
      </c>
      <c r="E54" s="22">
        <f t="shared" si="8"/>
        <v>0</v>
      </c>
      <c r="F54" s="23">
        <v>0</v>
      </c>
      <c r="G54" s="25">
        <v>0</v>
      </c>
      <c r="H54" s="25"/>
    </row>
    <row r="55" spans="1:8" ht="12.75" customHeight="1">
      <c r="A55" s="2" t="s">
        <v>256</v>
      </c>
      <c r="B55" s="7" t="s">
        <v>171</v>
      </c>
      <c r="C55" s="4" t="s">
        <v>62</v>
      </c>
      <c r="D55" s="23">
        <v>0</v>
      </c>
      <c r="E55" s="22">
        <f t="shared" si="8"/>
        <v>0</v>
      </c>
      <c r="F55" s="23">
        <v>0</v>
      </c>
      <c r="G55" s="25">
        <v>0</v>
      </c>
      <c r="H55" s="25"/>
    </row>
    <row r="56" spans="1:8" ht="12.75" customHeight="1">
      <c r="A56" s="2" t="s">
        <v>257</v>
      </c>
      <c r="B56" s="7" t="s">
        <v>145</v>
      </c>
      <c r="C56" s="4" t="s">
        <v>62</v>
      </c>
      <c r="D56" s="22">
        <v>0</v>
      </c>
      <c r="E56" s="22">
        <f t="shared" si="8"/>
        <v>0</v>
      </c>
      <c r="F56" s="23">
        <v>0</v>
      </c>
      <c r="G56" s="25">
        <v>0</v>
      </c>
      <c r="H56" s="25"/>
    </row>
    <row r="57" spans="1:8" ht="12.75" customHeight="1">
      <c r="A57" s="2" t="s">
        <v>258</v>
      </c>
      <c r="B57" s="7" t="s">
        <v>168</v>
      </c>
      <c r="C57" s="4" t="s">
        <v>62</v>
      </c>
      <c r="D57" s="22">
        <v>46.3</v>
      </c>
      <c r="E57" s="22">
        <f t="shared" si="8"/>
        <v>38.583333333333329</v>
      </c>
      <c r="F57" s="22">
        <v>60.1</v>
      </c>
      <c r="G57" s="25">
        <f t="shared" si="2"/>
        <v>155.76673866090715</v>
      </c>
      <c r="H57" s="25"/>
    </row>
    <row r="58" spans="1:8" ht="12.75" customHeight="1">
      <c r="A58" s="2" t="s">
        <v>259</v>
      </c>
      <c r="B58" s="7" t="s">
        <v>160</v>
      </c>
      <c r="C58" s="4" t="s">
        <v>62</v>
      </c>
      <c r="D58" s="22">
        <v>0</v>
      </c>
      <c r="E58" s="22">
        <f t="shared" si="8"/>
        <v>0</v>
      </c>
      <c r="F58" s="23">
        <v>0</v>
      </c>
      <c r="G58" s="25">
        <v>0</v>
      </c>
      <c r="H58" s="25"/>
    </row>
    <row r="59" spans="1:8" ht="12.75" customHeight="1">
      <c r="A59" s="2" t="s">
        <v>260</v>
      </c>
      <c r="B59" s="7" t="s">
        <v>300</v>
      </c>
      <c r="C59" s="4" t="s">
        <v>62</v>
      </c>
      <c r="D59" s="22">
        <v>9.6999999999999993</v>
      </c>
      <c r="E59" s="22">
        <f t="shared" si="8"/>
        <v>8.0833333333333321</v>
      </c>
      <c r="F59" s="22">
        <v>22.4</v>
      </c>
      <c r="G59" s="25">
        <f t="shared" si="2"/>
        <v>277.11340206185571</v>
      </c>
      <c r="H59" s="25"/>
    </row>
    <row r="60" spans="1:8" ht="12.75" customHeight="1">
      <c r="A60" s="2" t="s">
        <v>261</v>
      </c>
      <c r="B60" s="7" t="s">
        <v>191</v>
      </c>
      <c r="C60" s="4" t="s">
        <v>62</v>
      </c>
      <c r="D60" s="22">
        <v>314.2</v>
      </c>
      <c r="E60" s="22">
        <f t="shared" si="8"/>
        <v>261.83333333333331</v>
      </c>
      <c r="F60" s="22">
        <v>697.8</v>
      </c>
      <c r="G60" s="25">
        <f t="shared" si="2"/>
        <v>266.50541056651815</v>
      </c>
      <c r="H60" s="25"/>
    </row>
    <row r="61" spans="1:8" ht="12.75" customHeight="1">
      <c r="A61" s="2" t="s">
        <v>262</v>
      </c>
      <c r="B61" s="7" t="s">
        <v>173</v>
      </c>
      <c r="C61" s="4" t="s">
        <v>62</v>
      </c>
      <c r="D61" s="22">
        <v>1.8</v>
      </c>
      <c r="E61" s="22">
        <f t="shared" si="8"/>
        <v>1.5</v>
      </c>
      <c r="F61" s="22">
        <v>9.3000000000000007</v>
      </c>
      <c r="G61" s="25">
        <f t="shared" si="2"/>
        <v>620</v>
      </c>
      <c r="H61" s="25"/>
    </row>
    <row r="62" spans="1:8" ht="12.75" customHeight="1">
      <c r="A62" s="2" t="s">
        <v>263</v>
      </c>
      <c r="B62" s="8" t="s">
        <v>317</v>
      </c>
      <c r="C62" s="4" t="s">
        <v>62</v>
      </c>
      <c r="D62" s="22">
        <v>48</v>
      </c>
      <c r="E62" s="22">
        <f t="shared" si="8"/>
        <v>40</v>
      </c>
      <c r="F62" s="22">
        <v>383.9</v>
      </c>
      <c r="G62" s="25">
        <f t="shared" si="2"/>
        <v>959.75</v>
      </c>
      <c r="H62" s="25"/>
    </row>
    <row r="63" spans="1:8" ht="12.75" customHeight="1">
      <c r="A63" s="2" t="s">
        <v>264</v>
      </c>
      <c r="B63" s="8" t="s">
        <v>174</v>
      </c>
      <c r="C63" s="4" t="s">
        <v>62</v>
      </c>
      <c r="D63" s="22">
        <v>34.200000000000003</v>
      </c>
      <c r="E63" s="22">
        <f t="shared" si="8"/>
        <v>28.5</v>
      </c>
      <c r="F63" s="22">
        <v>105</v>
      </c>
      <c r="G63" s="25">
        <f t="shared" si="2"/>
        <v>368.42105263157896</v>
      </c>
      <c r="H63" s="25"/>
    </row>
    <row r="64" spans="1:8" ht="12.75" customHeight="1">
      <c r="A64" s="2" t="s">
        <v>265</v>
      </c>
      <c r="B64" s="8" t="s">
        <v>185</v>
      </c>
      <c r="C64" s="4" t="s">
        <v>62</v>
      </c>
      <c r="D64" s="23">
        <v>0</v>
      </c>
      <c r="E64" s="22">
        <f t="shared" si="8"/>
        <v>0</v>
      </c>
      <c r="F64" s="22">
        <v>3720.5</v>
      </c>
      <c r="G64" s="25">
        <v>0</v>
      </c>
      <c r="H64" s="25"/>
    </row>
    <row r="65" spans="1:8" ht="12.75" customHeight="1">
      <c r="A65" s="2" t="s">
        <v>266</v>
      </c>
      <c r="B65" s="7" t="s">
        <v>135</v>
      </c>
      <c r="C65" s="4" t="s">
        <v>62</v>
      </c>
      <c r="D65" s="22">
        <v>0</v>
      </c>
      <c r="E65" s="22">
        <f t="shared" si="8"/>
        <v>0</v>
      </c>
      <c r="F65" s="23">
        <v>0</v>
      </c>
      <c r="G65" s="25">
        <v>0</v>
      </c>
      <c r="H65" s="25"/>
    </row>
    <row r="66" spans="1:8" ht="12.75" customHeight="1">
      <c r="A66" s="2" t="s">
        <v>267</v>
      </c>
      <c r="B66" s="7" t="s">
        <v>142</v>
      </c>
      <c r="C66" s="4" t="s">
        <v>62</v>
      </c>
      <c r="D66" s="22">
        <v>28.1</v>
      </c>
      <c r="E66" s="22">
        <f t="shared" si="8"/>
        <v>23.416666666666668</v>
      </c>
      <c r="F66" s="22">
        <v>226</v>
      </c>
      <c r="G66" s="25">
        <f t="shared" si="2"/>
        <v>965.12455516014234</v>
      </c>
      <c r="H66" s="25"/>
    </row>
    <row r="67" spans="1:8" ht="12.75" customHeight="1">
      <c r="A67" s="2" t="s">
        <v>268</v>
      </c>
      <c r="B67" s="7" t="s">
        <v>188</v>
      </c>
      <c r="C67" s="4" t="s">
        <v>62</v>
      </c>
      <c r="D67" s="22">
        <v>0</v>
      </c>
      <c r="E67" s="22">
        <f t="shared" si="8"/>
        <v>0</v>
      </c>
      <c r="F67" s="23">
        <v>0</v>
      </c>
      <c r="G67" s="25">
        <v>0</v>
      </c>
      <c r="H67" s="25"/>
    </row>
    <row r="68" spans="1:8" ht="12.75" customHeight="1">
      <c r="A68" s="2" t="s">
        <v>269</v>
      </c>
      <c r="B68" s="7" t="s">
        <v>189</v>
      </c>
      <c r="C68" s="4" t="s">
        <v>62</v>
      </c>
      <c r="D68" s="22">
        <v>12.7</v>
      </c>
      <c r="E68" s="22">
        <f t="shared" si="8"/>
        <v>10.583333333333334</v>
      </c>
      <c r="F68" s="22">
        <v>12.7</v>
      </c>
      <c r="G68" s="25">
        <f t="shared" si="2"/>
        <v>120</v>
      </c>
      <c r="H68" s="25"/>
    </row>
    <row r="69" spans="1:8" ht="12.75" customHeight="1">
      <c r="A69" s="2" t="s">
        <v>270</v>
      </c>
      <c r="B69" s="8" t="s">
        <v>178</v>
      </c>
      <c r="C69" s="4" t="s">
        <v>62</v>
      </c>
      <c r="D69" s="22">
        <v>4.3</v>
      </c>
      <c r="E69" s="22">
        <f t="shared" si="8"/>
        <v>3.5833333333333335</v>
      </c>
      <c r="F69" s="22">
        <v>4.3</v>
      </c>
      <c r="G69" s="25">
        <f t="shared" si="2"/>
        <v>120</v>
      </c>
      <c r="H69" s="25"/>
    </row>
    <row r="70" spans="1:8" ht="12.75" customHeight="1">
      <c r="A70" s="2" t="s">
        <v>271</v>
      </c>
      <c r="B70" s="7" t="s">
        <v>93</v>
      </c>
      <c r="C70" s="4" t="s">
        <v>62</v>
      </c>
      <c r="D70" s="22">
        <v>17.100000000000001</v>
      </c>
      <c r="E70" s="22">
        <f t="shared" si="8"/>
        <v>14.25</v>
      </c>
      <c r="F70" s="22">
        <v>260.10000000000002</v>
      </c>
      <c r="G70" s="25">
        <f t="shared" si="2"/>
        <v>1825.2631578947369</v>
      </c>
      <c r="H70" s="25"/>
    </row>
    <row r="71" spans="1:8" ht="12.75" customHeight="1">
      <c r="A71" s="2" t="s">
        <v>272</v>
      </c>
      <c r="B71" s="7" t="s">
        <v>198</v>
      </c>
      <c r="C71" s="4" t="s">
        <v>62</v>
      </c>
      <c r="D71" s="22">
        <v>0</v>
      </c>
      <c r="E71" s="22">
        <f t="shared" si="8"/>
        <v>0</v>
      </c>
      <c r="F71" s="23">
        <v>0</v>
      </c>
      <c r="G71" s="25">
        <v>0</v>
      </c>
      <c r="H71" s="25"/>
    </row>
    <row r="72" spans="1:8" ht="12.75" customHeight="1">
      <c r="A72" s="2" t="s">
        <v>273</v>
      </c>
      <c r="B72" s="7" t="s">
        <v>194</v>
      </c>
      <c r="C72" s="4" t="s">
        <v>62</v>
      </c>
      <c r="D72" s="22">
        <v>0</v>
      </c>
      <c r="E72" s="22">
        <f t="shared" si="8"/>
        <v>0</v>
      </c>
      <c r="F72" s="23">
        <v>0</v>
      </c>
      <c r="G72" s="25">
        <v>0</v>
      </c>
      <c r="H72" s="25"/>
    </row>
    <row r="73" spans="1:8" ht="12.75" customHeight="1">
      <c r="A73" s="2" t="s">
        <v>274</v>
      </c>
      <c r="B73" s="7" t="s">
        <v>141</v>
      </c>
      <c r="C73" s="4" t="s">
        <v>62</v>
      </c>
      <c r="D73" s="22">
        <v>15.4</v>
      </c>
      <c r="E73" s="22">
        <f t="shared" si="8"/>
        <v>12.833333333333334</v>
      </c>
      <c r="F73" s="22">
        <v>17.2</v>
      </c>
      <c r="G73" s="25">
        <f t="shared" si="2"/>
        <v>134.02597402597399</v>
      </c>
      <c r="H73" s="25"/>
    </row>
    <row r="74" spans="1:8" ht="12.75" customHeight="1">
      <c r="A74" s="2" t="s">
        <v>275</v>
      </c>
      <c r="B74" s="7" t="s">
        <v>193</v>
      </c>
      <c r="C74" s="4" t="s">
        <v>62</v>
      </c>
      <c r="D74" s="22">
        <v>0</v>
      </c>
      <c r="E74" s="22">
        <f t="shared" si="8"/>
        <v>0</v>
      </c>
      <c r="F74" s="23">
        <v>0</v>
      </c>
      <c r="G74" s="25">
        <v>0</v>
      </c>
      <c r="H74" s="25"/>
    </row>
    <row r="75" spans="1:8" ht="12.75" customHeight="1">
      <c r="A75" s="2" t="s">
        <v>276</v>
      </c>
      <c r="B75" s="7" t="s">
        <v>199</v>
      </c>
      <c r="C75" s="4" t="s">
        <v>62</v>
      </c>
      <c r="D75" s="22">
        <v>0</v>
      </c>
      <c r="E75" s="22">
        <f t="shared" si="8"/>
        <v>0</v>
      </c>
      <c r="F75" s="23">
        <v>0</v>
      </c>
      <c r="G75" s="25">
        <v>0</v>
      </c>
      <c r="H75" s="25"/>
    </row>
    <row r="76" spans="1:8" ht="12.75" customHeight="1">
      <c r="A76" s="2" t="s">
        <v>277</v>
      </c>
      <c r="B76" s="7" t="s">
        <v>197</v>
      </c>
      <c r="C76" s="4" t="s">
        <v>62</v>
      </c>
      <c r="D76" s="22">
        <v>148.30000000000001</v>
      </c>
      <c r="E76" s="22">
        <f t="shared" si="8"/>
        <v>123.58333333333334</v>
      </c>
      <c r="F76" s="22">
        <v>141.5</v>
      </c>
      <c r="G76" s="25">
        <f t="shared" si="2"/>
        <v>114.49763991908293</v>
      </c>
      <c r="H76" s="25"/>
    </row>
    <row r="77" spans="1:8" ht="12.75" customHeight="1">
      <c r="A77" s="2" t="s">
        <v>278</v>
      </c>
      <c r="B77" s="7" t="s">
        <v>196</v>
      </c>
      <c r="C77" s="4" t="s">
        <v>62</v>
      </c>
      <c r="D77" s="22">
        <v>0</v>
      </c>
      <c r="E77" s="22">
        <f t="shared" si="8"/>
        <v>0</v>
      </c>
      <c r="F77" s="23">
        <v>0</v>
      </c>
      <c r="G77" s="25">
        <v>0</v>
      </c>
      <c r="H77" s="25"/>
    </row>
    <row r="78" spans="1:8" ht="12.75" customHeight="1">
      <c r="A78" s="2" t="s">
        <v>279</v>
      </c>
      <c r="B78" s="7" t="s">
        <v>200</v>
      </c>
      <c r="C78" s="4" t="s">
        <v>62</v>
      </c>
      <c r="D78" s="22">
        <v>0</v>
      </c>
      <c r="E78" s="22">
        <f t="shared" si="8"/>
        <v>0</v>
      </c>
      <c r="F78" s="23">
        <v>0</v>
      </c>
      <c r="G78" s="25">
        <v>0</v>
      </c>
      <c r="H78" s="25"/>
    </row>
    <row r="79" spans="1:8" ht="12.75" customHeight="1">
      <c r="A79" s="2" t="s">
        <v>280</v>
      </c>
      <c r="B79" s="7" t="s">
        <v>140</v>
      </c>
      <c r="C79" s="4" t="s">
        <v>62</v>
      </c>
      <c r="D79" s="22">
        <v>18.8</v>
      </c>
      <c r="E79" s="22">
        <f t="shared" si="8"/>
        <v>15.666666666666666</v>
      </c>
      <c r="F79" s="22">
        <v>14.2</v>
      </c>
      <c r="G79" s="25">
        <f t="shared" ref="G79:G141" si="9">F79/E79*100</f>
        <v>90.638297872340416</v>
      </c>
      <c r="H79" s="25"/>
    </row>
    <row r="80" spans="1:8" ht="12.75" customHeight="1">
      <c r="A80" s="2" t="s">
        <v>281</v>
      </c>
      <c r="B80" s="8" t="s">
        <v>186</v>
      </c>
      <c r="C80" s="4" t="s">
        <v>62</v>
      </c>
      <c r="D80" s="22">
        <v>696</v>
      </c>
      <c r="E80" s="22">
        <f t="shared" si="8"/>
        <v>580</v>
      </c>
      <c r="F80" s="22">
        <v>4411.3999999999996</v>
      </c>
      <c r="G80" s="25">
        <f t="shared" si="9"/>
        <v>760.58620689655174</v>
      </c>
      <c r="H80" s="25"/>
    </row>
    <row r="81" spans="1:8" ht="12.75" customHeight="1">
      <c r="A81" s="67" t="s">
        <v>70</v>
      </c>
      <c r="B81" s="68" t="s">
        <v>58</v>
      </c>
      <c r="C81" s="111" t="s">
        <v>62</v>
      </c>
      <c r="D81" s="27">
        <f>D82+D123+D145+D148</f>
        <v>185761.55</v>
      </c>
      <c r="E81" s="27">
        <f>E82+E123+E145+E148</f>
        <v>154801.29166666666</v>
      </c>
      <c r="F81" s="27">
        <f>F82+F123+F145+F148</f>
        <v>166958.38500000001</v>
      </c>
      <c r="G81" s="31">
        <f t="shared" si="9"/>
        <v>107.85335393680771</v>
      </c>
      <c r="H81" s="31"/>
    </row>
    <row r="82" spans="1:8" ht="12.75" customHeight="1">
      <c r="A82" s="67" t="s">
        <v>10</v>
      </c>
      <c r="B82" s="6" t="s">
        <v>290</v>
      </c>
      <c r="C82" s="111" t="s">
        <v>62</v>
      </c>
      <c r="D82" s="27">
        <f t="shared" ref="D82:E82" si="10">D83+D86+D87+D92+D93+D94</f>
        <v>110154.04</v>
      </c>
      <c r="E82" s="27">
        <f t="shared" si="10"/>
        <v>91795.033333333326</v>
      </c>
      <c r="F82" s="27">
        <f>F83+F86+F87+F92+F93+F94</f>
        <v>97503.884999999995</v>
      </c>
      <c r="G82" s="31">
        <f t="shared" si="9"/>
        <v>106.21912913952134</v>
      </c>
      <c r="H82" s="31"/>
    </row>
    <row r="83" spans="1:8" ht="12.75" customHeight="1">
      <c r="A83" s="2" t="s">
        <v>44</v>
      </c>
      <c r="B83" s="3" t="s">
        <v>43</v>
      </c>
      <c r="C83" s="4" t="s">
        <v>62</v>
      </c>
      <c r="D83" s="24">
        <v>32658.7</v>
      </c>
      <c r="E83" s="22">
        <f>D83/12*10</f>
        <v>27215.583333333336</v>
      </c>
      <c r="F83" s="22">
        <v>27101.200000000001</v>
      </c>
      <c r="G83" s="25">
        <f t="shared" si="9"/>
        <v>99.579713828168295</v>
      </c>
      <c r="H83" s="25"/>
    </row>
    <row r="84" spans="1:8" ht="12.75" customHeight="1">
      <c r="A84" s="2"/>
      <c r="B84" s="3" t="s">
        <v>111</v>
      </c>
      <c r="C84" s="4" t="s">
        <v>110</v>
      </c>
      <c r="D84" s="23">
        <f>D83/D85/12*1000</f>
        <v>129598.01587301587</v>
      </c>
      <c r="E84" s="23">
        <f>D84</f>
        <v>129598.01587301587</v>
      </c>
      <c r="F84" s="33">
        <f>F83/F85/10*1000</f>
        <v>129053.33333333334</v>
      </c>
      <c r="G84" s="25">
        <f t="shared" si="9"/>
        <v>99.579713828168309</v>
      </c>
      <c r="H84" s="25"/>
    </row>
    <row r="85" spans="1:8" ht="12.75" customHeight="1">
      <c r="A85" s="2"/>
      <c r="B85" s="3" t="s">
        <v>121</v>
      </c>
      <c r="C85" s="4" t="s">
        <v>112</v>
      </c>
      <c r="D85" s="23">
        <v>21</v>
      </c>
      <c r="E85" s="23">
        <f>D85</f>
        <v>21</v>
      </c>
      <c r="F85" s="33">
        <v>21</v>
      </c>
      <c r="G85" s="25">
        <f t="shared" si="9"/>
        <v>100</v>
      </c>
      <c r="H85" s="25"/>
    </row>
    <row r="86" spans="1:8" ht="12.75" customHeight="1">
      <c r="A86" s="2" t="s">
        <v>45</v>
      </c>
      <c r="B86" s="3" t="s">
        <v>22</v>
      </c>
      <c r="C86" s="4" t="s">
        <v>62</v>
      </c>
      <c r="D86" s="22">
        <v>2321.1999999999998</v>
      </c>
      <c r="E86" s="22">
        <f>D86/12*10</f>
        <v>1934.333333333333</v>
      </c>
      <c r="F86" s="22">
        <v>2772.6</v>
      </c>
      <c r="G86" s="25">
        <f t="shared" si="9"/>
        <v>143.33620541099432</v>
      </c>
      <c r="H86" s="25"/>
    </row>
    <row r="87" spans="1:8" ht="12.75" customHeight="1">
      <c r="A87" s="2" t="s">
        <v>46</v>
      </c>
      <c r="B87" s="3" t="s">
        <v>71</v>
      </c>
      <c r="C87" s="4" t="s">
        <v>62</v>
      </c>
      <c r="D87" s="22">
        <v>70523.94</v>
      </c>
      <c r="E87" s="22">
        <f t="shared" ref="E87:E93" si="11">D87/12*10</f>
        <v>58769.95</v>
      </c>
      <c r="F87" s="22">
        <v>60376.2</v>
      </c>
      <c r="G87" s="25">
        <f t="shared" si="9"/>
        <v>102.73311445730344</v>
      </c>
      <c r="H87" s="25"/>
    </row>
    <row r="88" spans="1:8" ht="12.75" hidden="1" customHeight="1">
      <c r="A88" s="2"/>
      <c r="B88" s="3" t="s">
        <v>292</v>
      </c>
      <c r="C88" s="4" t="s">
        <v>62</v>
      </c>
      <c r="D88" s="22"/>
      <c r="E88" s="22">
        <f t="shared" si="11"/>
        <v>0</v>
      </c>
      <c r="F88" s="22"/>
      <c r="G88" s="25" t="e">
        <f t="shared" si="9"/>
        <v>#DIV/0!</v>
      </c>
      <c r="H88" s="25"/>
    </row>
    <row r="89" spans="1:8" ht="12.75" hidden="1" customHeight="1">
      <c r="A89" s="2"/>
      <c r="B89" s="3" t="s">
        <v>293</v>
      </c>
      <c r="C89" s="4" t="s">
        <v>62</v>
      </c>
      <c r="D89" s="22"/>
      <c r="E89" s="22">
        <f t="shared" si="11"/>
        <v>0</v>
      </c>
      <c r="F89" s="22"/>
      <c r="G89" s="25" t="e">
        <f t="shared" si="9"/>
        <v>#DIV/0!</v>
      </c>
      <c r="H89" s="25"/>
    </row>
    <row r="90" spans="1:8" ht="12.75" hidden="1" customHeight="1">
      <c r="A90" s="2"/>
      <c r="B90" s="3" t="s">
        <v>294</v>
      </c>
      <c r="C90" s="4" t="s">
        <v>62</v>
      </c>
      <c r="D90" s="22"/>
      <c r="E90" s="22">
        <f t="shared" si="11"/>
        <v>0</v>
      </c>
      <c r="F90" s="22"/>
      <c r="G90" s="25" t="e">
        <f t="shared" si="9"/>
        <v>#DIV/0!</v>
      </c>
      <c r="H90" s="25"/>
    </row>
    <row r="91" spans="1:8" ht="12.75" hidden="1" customHeight="1">
      <c r="A91" s="2"/>
      <c r="B91" s="3" t="s">
        <v>295</v>
      </c>
      <c r="C91" s="4" t="s">
        <v>62</v>
      </c>
      <c r="D91" s="22"/>
      <c r="E91" s="22">
        <f t="shared" si="11"/>
        <v>0</v>
      </c>
      <c r="F91" s="22"/>
      <c r="G91" s="25" t="e">
        <f t="shared" si="9"/>
        <v>#DIV/0!</v>
      </c>
      <c r="H91" s="25"/>
    </row>
    <row r="92" spans="1:8" ht="12.75" customHeight="1">
      <c r="A92" s="2" t="s">
        <v>47</v>
      </c>
      <c r="B92" s="3" t="s">
        <v>49</v>
      </c>
      <c r="C92" s="4" t="s">
        <v>62</v>
      </c>
      <c r="D92" s="22">
        <v>761.5</v>
      </c>
      <c r="E92" s="22">
        <f t="shared" si="11"/>
        <v>634.58333333333337</v>
      </c>
      <c r="F92" s="22">
        <v>628.9</v>
      </c>
      <c r="G92" s="25">
        <f t="shared" si="9"/>
        <v>99.104399212081404</v>
      </c>
      <c r="H92" s="25"/>
    </row>
    <row r="93" spans="1:8" ht="12.75" customHeight="1">
      <c r="A93" s="2" t="s">
        <v>48</v>
      </c>
      <c r="B93" s="3" t="s">
        <v>30</v>
      </c>
      <c r="C93" s="4" t="s">
        <v>62</v>
      </c>
      <c r="D93" s="22">
        <v>480.3</v>
      </c>
      <c r="E93" s="22">
        <f t="shared" si="11"/>
        <v>400.25</v>
      </c>
      <c r="F93" s="22">
        <v>409.5</v>
      </c>
      <c r="G93" s="25">
        <f t="shared" si="9"/>
        <v>102.31105559025609</v>
      </c>
      <c r="H93" s="25"/>
    </row>
    <row r="94" spans="1:8" ht="12.75" customHeight="1">
      <c r="A94" s="2" t="s">
        <v>90</v>
      </c>
      <c r="B94" s="3" t="s">
        <v>56</v>
      </c>
      <c r="C94" s="4" t="s">
        <v>62</v>
      </c>
      <c r="D94" s="28">
        <f t="shared" ref="D94:F94" si="12">D95+D96+D97+D98+D99+D101+D100</f>
        <v>3408.3999999999996</v>
      </c>
      <c r="E94" s="28">
        <f t="shared" si="12"/>
        <v>2840.3333333333335</v>
      </c>
      <c r="F94" s="28">
        <f t="shared" si="12"/>
        <v>6215.4849999999997</v>
      </c>
      <c r="G94" s="25">
        <f t="shared" si="9"/>
        <v>218.82942142940968</v>
      </c>
      <c r="H94" s="25"/>
    </row>
    <row r="95" spans="1:8" ht="12.75" customHeight="1">
      <c r="A95" s="2" t="s">
        <v>94</v>
      </c>
      <c r="B95" s="3" t="s">
        <v>72</v>
      </c>
      <c r="C95" s="4" t="s">
        <v>62</v>
      </c>
      <c r="D95" s="22">
        <v>660.3</v>
      </c>
      <c r="E95" s="22">
        <f>D95/12*10</f>
        <v>550.25</v>
      </c>
      <c r="F95" s="22">
        <v>829</v>
      </c>
      <c r="G95" s="25">
        <f t="shared" si="9"/>
        <v>150.65879145842797</v>
      </c>
      <c r="H95" s="25"/>
    </row>
    <row r="96" spans="1:8" ht="12.75" customHeight="1">
      <c r="A96" s="2" t="s">
        <v>95</v>
      </c>
      <c r="B96" s="3" t="s">
        <v>13</v>
      </c>
      <c r="C96" s="4" t="s">
        <v>62</v>
      </c>
      <c r="D96" s="22">
        <v>166.8</v>
      </c>
      <c r="E96" s="22">
        <f t="shared" ref="E96:E100" si="13">D96/12*10</f>
        <v>139</v>
      </c>
      <c r="F96" s="22">
        <v>242.4</v>
      </c>
      <c r="G96" s="25">
        <f t="shared" si="9"/>
        <v>174.3884892086331</v>
      </c>
      <c r="H96" s="25"/>
    </row>
    <row r="97" spans="1:8" ht="12.75" customHeight="1">
      <c r="A97" s="2" t="s">
        <v>96</v>
      </c>
      <c r="B97" s="3" t="s">
        <v>68</v>
      </c>
      <c r="C97" s="4" t="s">
        <v>62</v>
      </c>
      <c r="D97" s="22">
        <v>424.1</v>
      </c>
      <c r="E97" s="22">
        <f t="shared" si="13"/>
        <v>353.41666666666669</v>
      </c>
      <c r="F97" s="22">
        <v>349.4</v>
      </c>
      <c r="G97" s="25">
        <f t="shared" si="9"/>
        <v>98.863475595378432</v>
      </c>
      <c r="H97" s="25"/>
    </row>
    <row r="98" spans="1:8" ht="12.75" customHeight="1">
      <c r="A98" s="2" t="s">
        <v>97</v>
      </c>
      <c r="B98" s="3" t="s">
        <v>93</v>
      </c>
      <c r="C98" s="4" t="s">
        <v>62</v>
      </c>
      <c r="D98" s="22">
        <v>176.7</v>
      </c>
      <c r="E98" s="22">
        <f t="shared" si="13"/>
        <v>147.25</v>
      </c>
      <c r="F98" s="22">
        <v>698.2</v>
      </c>
      <c r="G98" s="25">
        <f t="shared" si="9"/>
        <v>474.1595925297114</v>
      </c>
      <c r="H98" s="25"/>
    </row>
    <row r="99" spans="1:8" ht="12.75" customHeight="1">
      <c r="A99" s="2" t="s">
        <v>98</v>
      </c>
      <c r="B99" s="3" t="s">
        <v>92</v>
      </c>
      <c r="C99" s="4" t="s">
        <v>62</v>
      </c>
      <c r="D99" s="22">
        <v>295.89999999999998</v>
      </c>
      <c r="E99" s="22">
        <f t="shared" si="13"/>
        <v>246.58333333333331</v>
      </c>
      <c r="F99" s="22">
        <v>319.5</v>
      </c>
      <c r="G99" s="25">
        <f t="shared" si="9"/>
        <v>129.57080094626562</v>
      </c>
      <c r="H99" s="25"/>
    </row>
    <row r="100" spans="1:8" ht="12.75" customHeight="1">
      <c r="A100" s="2" t="s">
        <v>99</v>
      </c>
      <c r="B100" s="3" t="s">
        <v>86</v>
      </c>
      <c r="C100" s="4" t="s">
        <v>62</v>
      </c>
      <c r="D100" s="22">
        <v>103.7</v>
      </c>
      <c r="E100" s="22">
        <f t="shared" si="13"/>
        <v>86.416666666666671</v>
      </c>
      <c r="F100" s="22">
        <v>94.9</v>
      </c>
      <c r="G100" s="25">
        <f t="shared" si="9"/>
        <v>109.81677917068467</v>
      </c>
      <c r="H100" s="25"/>
    </row>
    <row r="101" spans="1:8" ht="12.75" customHeight="1">
      <c r="A101" s="2" t="s">
        <v>100</v>
      </c>
      <c r="B101" s="3" t="s">
        <v>169</v>
      </c>
      <c r="C101" s="4" t="s">
        <v>62</v>
      </c>
      <c r="D101" s="28">
        <f t="shared" ref="D101:F101" si="14">D102+D103+D104+D107+D108+D109+D110+D111+D112+D113+D114+D115+D116+D117+D118+D119+D120+D121+D122</f>
        <v>1580.8999999999999</v>
      </c>
      <c r="E101" s="28">
        <f t="shared" si="14"/>
        <v>1317.4166666666667</v>
      </c>
      <c r="F101" s="28">
        <f t="shared" si="14"/>
        <v>3682.085</v>
      </c>
      <c r="G101" s="25">
        <f t="shared" si="9"/>
        <v>279.49282054525901</v>
      </c>
      <c r="H101" s="25"/>
    </row>
    <row r="102" spans="1:8" ht="12.75" customHeight="1">
      <c r="A102" s="2"/>
      <c r="B102" s="8" t="s">
        <v>8</v>
      </c>
      <c r="C102" s="4" t="s">
        <v>62</v>
      </c>
      <c r="D102" s="22">
        <v>118.45</v>
      </c>
      <c r="E102" s="22">
        <f>D102/12*10</f>
        <v>98.708333333333343</v>
      </c>
      <c r="F102" s="22">
        <v>81.8</v>
      </c>
      <c r="G102" s="25">
        <f t="shared" si="9"/>
        <v>82.870409455466429</v>
      </c>
      <c r="H102" s="25"/>
    </row>
    <row r="103" spans="1:8" ht="12.75" customHeight="1">
      <c r="A103" s="2"/>
      <c r="B103" s="8" t="s">
        <v>104</v>
      </c>
      <c r="C103" s="4" t="s">
        <v>62</v>
      </c>
      <c r="D103" s="22">
        <v>190.35</v>
      </c>
      <c r="E103" s="22">
        <f t="shared" ref="E103:E122" si="15">D103/12*10</f>
        <v>158.625</v>
      </c>
      <c r="F103" s="22">
        <v>345.1</v>
      </c>
      <c r="G103" s="25">
        <f t="shared" si="9"/>
        <v>217.55713159968479</v>
      </c>
      <c r="H103" s="25"/>
    </row>
    <row r="104" spans="1:8" ht="12.75" customHeight="1">
      <c r="A104" s="2"/>
      <c r="B104" s="3" t="s">
        <v>32</v>
      </c>
      <c r="C104" s="4" t="s">
        <v>62</v>
      </c>
      <c r="D104" s="22">
        <v>274.89999999999998</v>
      </c>
      <c r="E104" s="22">
        <f t="shared" si="15"/>
        <v>229.08333333333331</v>
      </c>
      <c r="F104" s="22">
        <v>187.4</v>
      </c>
      <c r="G104" s="25">
        <f t="shared" si="9"/>
        <v>81.804292469989093</v>
      </c>
      <c r="H104" s="25"/>
    </row>
    <row r="105" spans="1:8" ht="12.75" hidden="1" customHeight="1">
      <c r="A105" s="2"/>
      <c r="B105" s="8" t="s">
        <v>149</v>
      </c>
      <c r="C105" s="4" t="s">
        <v>62</v>
      </c>
      <c r="D105" s="22"/>
      <c r="E105" s="22">
        <f t="shared" si="15"/>
        <v>0</v>
      </c>
      <c r="F105" s="22"/>
      <c r="G105" s="25" t="e">
        <f t="shared" si="9"/>
        <v>#DIV/0!</v>
      </c>
      <c r="H105" s="25"/>
    </row>
    <row r="106" spans="1:8" ht="12.75" hidden="1" customHeight="1">
      <c r="A106" s="2"/>
      <c r="B106" s="8" t="s">
        <v>152</v>
      </c>
      <c r="C106" s="4" t="s">
        <v>62</v>
      </c>
      <c r="D106" s="22"/>
      <c r="E106" s="22">
        <f t="shared" si="15"/>
        <v>0</v>
      </c>
      <c r="F106" s="22"/>
      <c r="G106" s="25" t="e">
        <f t="shared" si="9"/>
        <v>#DIV/0!</v>
      </c>
      <c r="H106" s="25"/>
    </row>
    <row r="107" spans="1:8" ht="12.75" customHeight="1">
      <c r="A107" s="2"/>
      <c r="B107" s="8" t="s">
        <v>122</v>
      </c>
      <c r="C107" s="4" t="s">
        <v>62</v>
      </c>
      <c r="D107" s="22">
        <v>128</v>
      </c>
      <c r="E107" s="22">
        <f t="shared" si="15"/>
        <v>106.66666666666666</v>
      </c>
      <c r="F107" s="22">
        <v>243.9</v>
      </c>
      <c r="G107" s="25">
        <f t="shared" si="9"/>
        <v>228.65625</v>
      </c>
      <c r="H107" s="25"/>
    </row>
    <row r="108" spans="1:8" ht="12.75" customHeight="1">
      <c r="A108" s="2"/>
      <c r="B108" s="8" t="s">
        <v>12</v>
      </c>
      <c r="C108" s="4" t="s">
        <v>62</v>
      </c>
      <c r="D108" s="22">
        <v>113.7</v>
      </c>
      <c r="E108" s="22">
        <f t="shared" si="15"/>
        <v>94.75</v>
      </c>
      <c r="F108" s="22">
        <v>108.4</v>
      </c>
      <c r="G108" s="25">
        <f t="shared" si="9"/>
        <v>114.40633245382585</v>
      </c>
      <c r="H108" s="25"/>
    </row>
    <row r="109" spans="1:8" ht="12.75" customHeight="1">
      <c r="A109" s="2"/>
      <c r="B109" s="8" t="s">
        <v>176</v>
      </c>
      <c r="C109" s="4" t="s">
        <v>62</v>
      </c>
      <c r="D109" s="22">
        <v>19.100000000000001</v>
      </c>
      <c r="E109" s="22">
        <f t="shared" si="15"/>
        <v>15.916666666666668</v>
      </c>
      <c r="F109" s="22">
        <v>13.7</v>
      </c>
      <c r="G109" s="25">
        <f t="shared" si="9"/>
        <v>86.073298429319351</v>
      </c>
      <c r="H109" s="25"/>
    </row>
    <row r="110" spans="1:8" ht="12.75" customHeight="1">
      <c r="A110" s="2"/>
      <c r="B110" s="8" t="s">
        <v>177</v>
      </c>
      <c r="C110" s="4" t="s">
        <v>62</v>
      </c>
      <c r="D110" s="23">
        <v>0</v>
      </c>
      <c r="E110" s="22">
        <f t="shared" si="15"/>
        <v>0</v>
      </c>
      <c r="F110" s="22">
        <v>16.984999999999999</v>
      </c>
      <c r="G110" s="25">
        <v>0</v>
      </c>
      <c r="H110" s="25"/>
    </row>
    <row r="111" spans="1:8" ht="12.75" customHeight="1">
      <c r="A111" s="2"/>
      <c r="B111" s="8" t="s">
        <v>174</v>
      </c>
      <c r="C111" s="4" t="s">
        <v>62</v>
      </c>
      <c r="D111" s="22">
        <v>0</v>
      </c>
      <c r="E111" s="22">
        <f t="shared" si="15"/>
        <v>0</v>
      </c>
      <c r="F111" s="23">
        <v>0</v>
      </c>
      <c r="G111" s="25">
        <v>0</v>
      </c>
      <c r="H111" s="25"/>
    </row>
    <row r="112" spans="1:8" ht="12.75" customHeight="1">
      <c r="A112" s="2"/>
      <c r="B112" s="35" t="s">
        <v>143</v>
      </c>
      <c r="C112" s="4" t="s">
        <v>62</v>
      </c>
      <c r="D112" s="22">
        <v>0</v>
      </c>
      <c r="E112" s="22">
        <f t="shared" si="15"/>
        <v>0</v>
      </c>
      <c r="F112" s="23">
        <v>0</v>
      </c>
      <c r="G112" s="25">
        <v>0</v>
      </c>
      <c r="H112" s="25"/>
    </row>
    <row r="113" spans="1:8" ht="12.75" customHeight="1">
      <c r="A113" s="2"/>
      <c r="B113" s="1" t="s">
        <v>179</v>
      </c>
      <c r="C113" s="36" t="s">
        <v>62</v>
      </c>
      <c r="D113" s="22">
        <v>5.5</v>
      </c>
      <c r="E113" s="22">
        <f t="shared" si="15"/>
        <v>4.583333333333333</v>
      </c>
      <c r="F113" s="22">
        <v>7.2</v>
      </c>
      <c r="G113" s="25">
        <f t="shared" si="9"/>
        <v>157.09090909090909</v>
      </c>
      <c r="H113" s="25"/>
    </row>
    <row r="114" spans="1:8" ht="12.75" customHeight="1">
      <c r="A114" s="2"/>
      <c r="B114" s="1" t="s">
        <v>16</v>
      </c>
      <c r="C114" s="36" t="s">
        <v>62</v>
      </c>
      <c r="D114" s="23">
        <v>0</v>
      </c>
      <c r="E114" s="22">
        <f t="shared" si="15"/>
        <v>0</v>
      </c>
      <c r="F114" s="22">
        <v>485</v>
      </c>
      <c r="G114" s="25">
        <v>0</v>
      </c>
      <c r="H114" s="25"/>
    </row>
    <row r="115" spans="1:8" s="9" customFormat="1" ht="12.75" customHeight="1">
      <c r="A115" s="2"/>
      <c r="B115" s="3" t="s">
        <v>184</v>
      </c>
      <c r="C115" s="4" t="s">
        <v>62</v>
      </c>
      <c r="D115" s="22">
        <v>361.9</v>
      </c>
      <c r="E115" s="22">
        <f t="shared" si="15"/>
        <v>301.58333333333331</v>
      </c>
      <c r="F115" s="22">
        <v>466.6</v>
      </c>
      <c r="G115" s="25">
        <f t="shared" si="9"/>
        <v>154.71677258911302</v>
      </c>
      <c r="H115" s="25"/>
    </row>
    <row r="116" spans="1:8" s="9" customFormat="1" ht="12.75" customHeight="1">
      <c r="A116" s="2"/>
      <c r="B116" s="3" t="s">
        <v>69</v>
      </c>
      <c r="C116" s="4" t="s">
        <v>62</v>
      </c>
      <c r="D116" s="22">
        <v>9.6</v>
      </c>
      <c r="E116" s="22">
        <f t="shared" si="15"/>
        <v>7.9999999999999991</v>
      </c>
      <c r="F116" s="22">
        <v>51.4</v>
      </c>
      <c r="G116" s="25">
        <f t="shared" si="9"/>
        <v>642.50000000000011</v>
      </c>
      <c r="H116" s="25"/>
    </row>
    <row r="117" spans="1:8" s="9" customFormat="1" ht="12.75" customHeight="1">
      <c r="A117" s="2"/>
      <c r="B117" s="8" t="s">
        <v>134</v>
      </c>
      <c r="C117" s="4" t="s">
        <v>62</v>
      </c>
      <c r="D117" s="22">
        <v>116.7</v>
      </c>
      <c r="E117" s="22">
        <f t="shared" si="15"/>
        <v>97.25</v>
      </c>
      <c r="F117" s="22">
        <v>123.9</v>
      </c>
      <c r="G117" s="25">
        <f t="shared" si="9"/>
        <v>127.40359897172237</v>
      </c>
      <c r="H117" s="25"/>
    </row>
    <row r="118" spans="1:8" s="9" customFormat="1" ht="12.75" customHeight="1">
      <c r="A118" s="2"/>
      <c r="B118" s="8" t="s">
        <v>137</v>
      </c>
      <c r="C118" s="4" t="s">
        <v>62</v>
      </c>
      <c r="D118" s="23">
        <v>0</v>
      </c>
      <c r="E118" s="22">
        <f t="shared" si="15"/>
        <v>0</v>
      </c>
      <c r="F118" s="22">
        <v>536</v>
      </c>
      <c r="G118" s="25">
        <v>0</v>
      </c>
      <c r="H118" s="25"/>
    </row>
    <row r="119" spans="1:8" s="9" customFormat="1" ht="12.75" customHeight="1">
      <c r="A119" s="2"/>
      <c r="B119" s="8" t="s">
        <v>138</v>
      </c>
      <c r="C119" s="4" t="s">
        <v>62</v>
      </c>
      <c r="D119" s="22">
        <v>2.1</v>
      </c>
      <c r="E119" s="22">
        <f t="shared" si="15"/>
        <v>1.7500000000000002</v>
      </c>
      <c r="F119" s="22">
        <v>2.1</v>
      </c>
      <c r="G119" s="25">
        <f t="shared" si="9"/>
        <v>120</v>
      </c>
      <c r="H119" s="25"/>
    </row>
    <row r="120" spans="1:8" s="9" customFormat="1" ht="12.75" customHeight="1">
      <c r="A120" s="2"/>
      <c r="B120" s="8" t="s">
        <v>139</v>
      </c>
      <c r="C120" s="4" t="s">
        <v>62</v>
      </c>
      <c r="D120" s="22">
        <v>0</v>
      </c>
      <c r="E120" s="22">
        <f t="shared" si="15"/>
        <v>0</v>
      </c>
      <c r="F120" s="23">
        <v>0</v>
      </c>
      <c r="G120" s="25">
        <v>0</v>
      </c>
      <c r="H120" s="25"/>
    </row>
    <row r="121" spans="1:8" s="9" customFormat="1" ht="12.75" customHeight="1">
      <c r="A121" s="2"/>
      <c r="B121" s="7" t="s">
        <v>197</v>
      </c>
      <c r="C121" s="4" t="s">
        <v>62</v>
      </c>
      <c r="D121" s="22">
        <v>19.5</v>
      </c>
      <c r="E121" s="22">
        <f t="shared" si="15"/>
        <v>16.25</v>
      </c>
      <c r="F121" s="22">
        <v>31</v>
      </c>
      <c r="G121" s="25">
        <f t="shared" si="9"/>
        <v>190.76923076923077</v>
      </c>
      <c r="H121" s="25"/>
    </row>
    <row r="122" spans="1:8" s="9" customFormat="1" ht="12.75" customHeight="1">
      <c r="A122" s="2"/>
      <c r="B122" s="8" t="s">
        <v>186</v>
      </c>
      <c r="C122" s="4" t="s">
        <v>62</v>
      </c>
      <c r="D122" s="22">
        <v>221.1</v>
      </c>
      <c r="E122" s="22">
        <f t="shared" si="15"/>
        <v>184.25</v>
      </c>
      <c r="F122" s="22">
        <v>981.6</v>
      </c>
      <c r="G122" s="25">
        <f t="shared" si="9"/>
        <v>532.75440976933521</v>
      </c>
      <c r="H122" s="25"/>
    </row>
    <row r="123" spans="1:8" ht="12.75" customHeight="1">
      <c r="A123" s="67" t="s">
        <v>14</v>
      </c>
      <c r="B123" s="68" t="s">
        <v>124</v>
      </c>
      <c r="C123" s="111" t="s">
        <v>62</v>
      </c>
      <c r="D123" s="27">
        <f t="shared" ref="D123:F123" si="16">D124+D127+D128+D129+D130</f>
        <v>46094.21</v>
      </c>
      <c r="E123" s="27">
        <f t="shared" si="16"/>
        <v>38411.841666666667</v>
      </c>
      <c r="F123" s="27">
        <f t="shared" si="16"/>
        <v>40097.5</v>
      </c>
      <c r="G123" s="31">
        <f t="shared" si="9"/>
        <v>104.38838196814741</v>
      </c>
      <c r="H123" s="31"/>
    </row>
    <row r="124" spans="1:8" ht="12.75" customHeight="1">
      <c r="A124" s="2" t="s">
        <v>50</v>
      </c>
      <c r="B124" s="3" t="s">
        <v>21</v>
      </c>
      <c r="C124" s="4" t="s">
        <v>62</v>
      </c>
      <c r="D124" s="22">
        <v>39543.410000000003</v>
      </c>
      <c r="E124" s="22">
        <f>D124/12*10</f>
        <v>32952.841666666667</v>
      </c>
      <c r="F124" s="22">
        <v>31264.400000000001</v>
      </c>
      <c r="G124" s="25">
        <f t="shared" si="9"/>
        <v>94.876187966591658</v>
      </c>
      <c r="H124" s="25"/>
    </row>
    <row r="125" spans="1:8" ht="12.75" customHeight="1">
      <c r="A125" s="2"/>
      <c r="B125" s="3" t="s">
        <v>111</v>
      </c>
      <c r="C125" s="4" t="s">
        <v>110</v>
      </c>
      <c r="D125" s="23">
        <f>D124/D126/12*1000</f>
        <v>86718.00438596493</v>
      </c>
      <c r="E125" s="23">
        <f>D125</f>
        <v>86718.00438596493</v>
      </c>
      <c r="F125" s="33">
        <f>F124/F126/10*1000</f>
        <v>80165.128205128218</v>
      </c>
      <c r="G125" s="25">
        <f t="shared" si="9"/>
        <v>92.443465198217496</v>
      </c>
      <c r="H125" s="25"/>
    </row>
    <row r="126" spans="1:8" ht="12.75" customHeight="1">
      <c r="A126" s="2"/>
      <c r="B126" s="3" t="s">
        <v>123</v>
      </c>
      <c r="C126" s="4" t="s">
        <v>112</v>
      </c>
      <c r="D126" s="23">
        <v>38</v>
      </c>
      <c r="E126" s="23">
        <f>D126</f>
        <v>38</v>
      </c>
      <c r="F126" s="33">
        <v>39</v>
      </c>
      <c r="G126" s="25">
        <f t="shared" si="9"/>
        <v>102.63157894736842</v>
      </c>
      <c r="H126" s="25"/>
    </row>
    <row r="127" spans="1:8" ht="12.75" customHeight="1">
      <c r="A127" s="2" t="s">
        <v>51</v>
      </c>
      <c r="B127" s="3" t="s">
        <v>73</v>
      </c>
      <c r="C127" s="4" t="s">
        <v>62</v>
      </c>
      <c r="D127" s="22">
        <v>2810.6</v>
      </c>
      <c r="E127" s="22">
        <f>D127/12*10</f>
        <v>2342.1666666666665</v>
      </c>
      <c r="F127" s="22">
        <v>3221.7</v>
      </c>
      <c r="G127" s="25">
        <f t="shared" si="9"/>
        <v>137.55212410161533</v>
      </c>
      <c r="H127" s="25"/>
    </row>
    <row r="128" spans="1:8" ht="12.75" customHeight="1">
      <c r="A128" s="2" t="s">
        <v>52</v>
      </c>
      <c r="B128" s="3" t="s">
        <v>30</v>
      </c>
      <c r="C128" s="4" t="s">
        <v>62</v>
      </c>
      <c r="D128" s="22">
        <v>165.7</v>
      </c>
      <c r="E128" s="22">
        <f t="shared" ref="E128:E129" si="17">D128/12*10</f>
        <v>138.08333333333331</v>
      </c>
      <c r="F128" s="22">
        <v>164.1</v>
      </c>
      <c r="G128" s="25">
        <f t="shared" si="9"/>
        <v>118.84127942063971</v>
      </c>
      <c r="H128" s="25"/>
    </row>
    <row r="129" spans="1:8" ht="12.75" customHeight="1">
      <c r="A129" s="2" t="s">
        <v>53</v>
      </c>
      <c r="B129" s="3" t="s">
        <v>180</v>
      </c>
      <c r="C129" s="4" t="s">
        <v>62</v>
      </c>
      <c r="D129" s="22">
        <v>663.3</v>
      </c>
      <c r="E129" s="22">
        <f t="shared" si="17"/>
        <v>552.75</v>
      </c>
      <c r="F129" s="22">
        <v>614.29999999999995</v>
      </c>
      <c r="G129" s="25">
        <f t="shared" si="9"/>
        <v>111.13523292627769</v>
      </c>
      <c r="H129" s="25"/>
    </row>
    <row r="130" spans="1:8" ht="12.75" customHeight="1">
      <c r="A130" s="2" t="s">
        <v>54</v>
      </c>
      <c r="B130" s="3" t="s">
        <v>56</v>
      </c>
      <c r="C130" s="4" t="s">
        <v>62</v>
      </c>
      <c r="D130" s="28">
        <f t="shared" ref="D130:F130" si="18">D131+D132+D133+D134+D135+D138</f>
        <v>2911.2000000000003</v>
      </c>
      <c r="E130" s="28">
        <f t="shared" si="18"/>
        <v>2426</v>
      </c>
      <c r="F130" s="28">
        <f t="shared" si="18"/>
        <v>4833</v>
      </c>
      <c r="G130" s="25">
        <f t="shared" si="9"/>
        <v>199.21681780708985</v>
      </c>
      <c r="H130" s="25"/>
    </row>
    <row r="131" spans="1:8" ht="12.75" customHeight="1">
      <c r="A131" s="2" t="s">
        <v>102</v>
      </c>
      <c r="B131" s="3" t="s">
        <v>125</v>
      </c>
      <c r="C131" s="4" t="s">
        <v>62</v>
      </c>
      <c r="D131" s="22">
        <v>111.3</v>
      </c>
      <c r="E131" s="22">
        <f>D131/12*10</f>
        <v>92.75</v>
      </c>
      <c r="F131" s="22">
        <v>340.5</v>
      </c>
      <c r="G131" s="25">
        <f t="shared" si="9"/>
        <v>367.11590296495956</v>
      </c>
      <c r="H131" s="25"/>
    </row>
    <row r="132" spans="1:8" ht="12.75" customHeight="1">
      <c r="A132" s="2" t="s">
        <v>105</v>
      </c>
      <c r="B132" s="3" t="s">
        <v>55</v>
      </c>
      <c r="C132" s="4" t="s">
        <v>62</v>
      </c>
      <c r="D132" s="22">
        <v>923.4</v>
      </c>
      <c r="E132" s="22">
        <f t="shared" ref="E132:E135" si="19">D132/12*10</f>
        <v>769.5</v>
      </c>
      <c r="F132" s="22">
        <v>766.6</v>
      </c>
      <c r="G132" s="25">
        <f t="shared" si="9"/>
        <v>99.623131903833666</v>
      </c>
      <c r="H132" s="25"/>
    </row>
    <row r="133" spans="1:8" ht="12.75" customHeight="1">
      <c r="A133" s="2" t="s">
        <v>106</v>
      </c>
      <c r="B133" s="3" t="s">
        <v>72</v>
      </c>
      <c r="C133" s="4" t="s">
        <v>62</v>
      </c>
      <c r="D133" s="22">
        <v>503.3</v>
      </c>
      <c r="E133" s="22">
        <f t="shared" si="19"/>
        <v>419.41666666666669</v>
      </c>
      <c r="F133" s="22">
        <v>544.79999999999995</v>
      </c>
      <c r="G133" s="25">
        <f t="shared" si="9"/>
        <v>129.89469501291475</v>
      </c>
      <c r="H133" s="25"/>
    </row>
    <row r="134" spans="1:8" ht="12.75" customHeight="1">
      <c r="A134" s="2" t="s">
        <v>107</v>
      </c>
      <c r="B134" s="3" t="s">
        <v>17</v>
      </c>
      <c r="C134" s="4" t="s">
        <v>62</v>
      </c>
      <c r="D134" s="22">
        <v>120.8</v>
      </c>
      <c r="E134" s="22">
        <f t="shared" si="19"/>
        <v>100.66666666666666</v>
      </c>
      <c r="F134" s="22">
        <v>209.5</v>
      </c>
      <c r="G134" s="25">
        <f t="shared" si="9"/>
        <v>208.11258278145698</v>
      </c>
      <c r="H134" s="25"/>
    </row>
    <row r="135" spans="1:8" ht="12.75" customHeight="1">
      <c r="A135" s="2" t="s">
        <v>109</v>
      </c>
      <c r="B135" s="3" t="s">
        <v>32</v>
      </c>
      <c r="C135" s="4" t="s">
        <v>62</v>
      </c>
      <c r="D135" s="22">
        <v>409.2</v>
      </c>
      <c r="E135" s="22">
        <f t="shared" si="19"/>
        <v>341</v>
      </c>
      <c r="F135" s="22">
        <v>309.5</v>
      </c>
      <c r="G135" s="25">
        <f t="shared" si="9"/>
        <v>90.762463343108507</v>
      </c>
      <c r="H135" s="25"/>
    </row>
    <row r="136" spans="1:8" ht="12.75" hidden="1" customHeight="1">
      <c r="A136" s="2"/>
      <c r="B136" s="3" t="s">
        <v>151</v>
      </c>
      <c r="C136" s="4" t="s">
        <v>62</v>
      </c>
      <c r="D136" s="22"/>
      <c r="E136" s="22">
        <f t="shared" ref="E136:E137" si="20">D136/12*8</f>
        <v>0</v>
      </c>
      <c r="F136" s="22"/>
      <c r="G136" s="25" t="e">
        <f t="shared" si="9"/>
        <v>#DIV/0!</v>
      </c>
      <c r="H136" s="25"/>
    </row>
    <row r="137" spans="1:8" ht="12.75" hidden="1" customHeight="1">
      <c r="A137" s="2"/>
      <c r="B137" s="3" t="s">
        <v>152</v>
      </c>
      <c r="C137" s="4" t="s">
        <v>62</v>
      </c>
      <c r="D137" s="22"/>
      <c r="E137" s="22">
        <f t="shared" si="20"/>
        <v>0</v>
      </c>
      <c r="F137" s="22"/>
      <c r="G137" s="25" t="e">
        <f t="shared" si="9"/>
        <v>#DIV/0!</v>
      </c>
      <c r="H137" s="25"/>
    </row>
    <row r="138" spans="1:8" ht="12.75" customHeight="1">
      <c r="A138" s="2" t="s">
        <v>136</v>
      </c>
      <c r="B138" s="3" t="s">
        <v>169</v>
      </c>
      <c r="C138" s="4" t="s">
        <v>62</v>
      </c>
      <c r="D138" s="28">
        <f>D139+D140+D141+D142+D143+D144</f>
        <v>843.20000000000016</v>
      </c>
      <c r="E138" s="28">
        <f>E139+E140+E141+E142+E143+E144</f>
        <v>702.66666666666674</v>
      </c>
      <c r="F138" s="28">
        <f>F139+F140+F141+F142+F143+F144</f>
        <v>2662.1</v>
      </c>
      <c r="G138" s="25">
        <f t="shared" si="9"/>
        <v>378.85673624288421</v>
      </c>
      <c r="H138" s="25"/>
    </row>
    <row r="139" spans="1:8" ht="12.75" customHeight="1">
      <c r="A139" s="37"/>
      <c r="B139" s="3" t="s">
        <v>104</v>
      </c>
      <c r="C139" s="4" t="s">
        <v>62</v>
      </c>
      <c r="D139" s="22">
        <v>622.70000000000005</v>
      </c>
      <c r="E139" s="22">
        <f>D139/12*10</f>
        <v>518.91666666666674</v>
      </c>
      <c r="F139" s="22">
        <v>1108.5</v>
      </c>
      <c r="G139" s="25">
        <f t="shared" si="9"/>
        <v>213.61811466195599</v>
      </c>
      <c r="H139" s="25"/>
    </row>
    <row r="140" spans="1:8" ht="12.75" customHeight="1">
      <c r="A140" s="37"/>
      <c r="B140" s="3" t="s">
        <v>103</v>
      </c>
      <c r="C140" s="4" t="s">
        <v>62</v>
      </c>
      <c r="D140" s="22">
        <v>95.4</v>
      </c>
      <c r="E140" s="22">
        <f t="shared" ref="E140:E144" si="21">D140/12*10</f>
        <v>79.5</v>
      </c>
      <c r="F140" s="22">
        <v>132.69999999999999</v>
      </c>
      <c r="G140" s="25">
        <f t="shared" si="9"/>
        <v>166.91823899371067</v>
      </c>
      <c r="H140" s="25"/>
    </row>
    <row r="141" spans="1:8" ht="12.75" customHeight="1">
      <c r="A141" s="37"/>
      <c r="B141" s="35" t="s">
        <v>6</v>
      </c>
      <c r="C141" s="38" t="s">
        <v>62</v>
      </c>
      <c r="D141" s="22">
        <v>3.7</v>
      </c>
      <c r="E141" s="22">
        <f t="shared" si="21"/>
        <v>3.0833333333333335</v>
      </c>
      <c r="F141" s="23">
        <v>0</v>
      </c>
      <c r="G141" s="25">
        <f t="shared" si="9"/>
        <v>0</v>
      </c>
      <c r="H141" s="25"/>
    </row>
    <row r="142" spans="1:8" ht="12.75" customHeight="1">
      <c r="A142" s="2"/>
      <c r="B142" s="8" t="s">
        <v>192</v>
      </c>
      <c r="C142" s="4" t="s">
        <v>62</v>
      </c>
      <c r="D142" s="22">
        <v>3.2</v>
      </c>
      <c r="E142" s="22">
        <f t="shared" si="21"/>
        <v>2.6666666666666665</v>
      </c>
      <c r="F142" s="22">
        <v>68.900000000000006</v>
      </c>
      <c r="G142" s="25">
        <f t="shared" ref="G142:G159" si="22">F142/E142*100</f>
        <v>2583.75</v>
      </c>
      <c r="H142" s="25"/>
    </row>
    <row r="143" spans="1:8" ht="12.75" customHeight="1">
      <c r="A143" s="2"/>
      <c r="B143" s="8" t="s">
        <v>137</v>
      </c>
      <c r="C143" s="4" t="s">
        <v>62</v>
      </c>
      <c r="D143" s="23">
        <v>0</v>
      </c>
      <c r="E143" s="22">
        <f t="shared" si="21"/>
        <v>0</v>
      </c>
      <c r="F143" s="22">
        <v>923.3</v>
      </c>
      <c r="G143" s="25">
        <v>0</v>
      </c>
      <c r="H143" s="25"/>
    </row>
    <row r="144" spans="1:8" ht="12.75" customHeight="1">
      <c r="A144" s="2"/>
      <c r="B144" s="8" t="s">
        <v>186</v>
      </c>
      <c r="C144" s="4" t="s">
        <v>62</v>
      </c>
      <c r="D144" s="22">
        <v>118.2</v>
      </c>
      <c r="E144" s="22">
        <f t="shared" si="21"/>
        <v>98.5</v>
      </c>
      <c r="F144" s="22">
        <v>428.7</v>
      </c>
      <c r="G144" s="25">
        <f t="shared" si="22"/>
        <v>435.22842639593904</v>
      </c>
      <c r="H144" s="25"/>
    </row>
    <row r="145" spans="1:8" ht="12.75" customHeight="1">
      <c r="A145" s="67" t="s">
        <v>153</v>
      </c>
      <c r="B145" s="12" t="s">
        <v>286</v>
      </c>
      <c r="C145" s="111" t="s">
        <v>62</v>
      </c>
      <c r="D145" s="21">
        <f>D146+D147</f>
        <v>156.30000000000001</v>
      </c>
      <c r="E145" s="21">
        <f>E146+E147</f>
        <v>130.25</v>
      </c>
      <c r="F145" s="30">
        <f>F146+F147</f>
        <v>0</v>
      </c>
      <c r="G145" s="31">
        <f t="shared" si="22"/>
        <v>0</v>
      </c>
      <c r="H145" s="31"/>
    </row>
    <row r="146" spans="1:8" ht="12.75" customHeight="1">
      <c r="A146" s="67"/>
      <c r="B146" s="8" t="s">
        <v>283</v>
      </c>
      <c r="C146" s="4" t="s">
        <v>62</v>
      </c>
      <c r="D146" s="22">
        <v>0</v>
      </c>
      <c r="E146" s="22">
        <f>D146/12*10</f>
        <v>0</v>
      </c>
      <c r="F146" s="23">
        <v>0</v>
      </c>
      <c r="G146" s="25">
        <v>0</v>
      </c>
      <c r="H146" s="25"/>
    </row>
    <row r="147" spans="1:8" ht="12.75" customHeight="1">
      <c r="A147" s="67"/>
      <c r="B147" s="8" t="s">
        <v>284</v>
      </c>
      <c r="C147" s="4" t="s">
        <v>62</v>
      </c>
      <c r="D147" s="22">
        <v>156.30000000000001</v>
      </c>
      <c r="E147" s="22">
        <f>D147/12*10</f>
        <v>130.25</v>
      </c>
      <c r="F147" s="23">
        <v>0</v>
      </c>
      <c r="G147" s="25">
        <f t="shared" si="22"/>
        <v>0</v>
      </c>
      <c r="H147" s="25"/>
    </row>
    <row r="148" spans="1:8" ht="12.75" customHeight="1">
      <c r="A148" s="67" t="s">
        <v>154</v>
      </c>
      <c r="B148" s="12" t="s">
        <v>285</v>
      </c>
      <c r="C148" s="111" t="s">
        <v>62</v>
      </c>
      <c r="D148" s="21">
        <v>29357</v>
      </c>
      <c r="E148" s="21">
        <f>D148/12*10</f>
        <v>24464.166666666664</v>
      </c>
      <c r="F148" s="21">
        <v>29357</v>
      </c>
      <c r="G148" s="31">
        <f t="shared" si="22"/>
        <v>120.00000000000001</v>
      </c>
      <c r="H148" s="31"/>
    </row>
    <row r="149" spans="1:8" ht="12.75" customHeight="1">
      <c r="A149" s="67" t="s">
        <v>74</v>
      </c>
      <c r="B149" s="68" t="s">
        <v>287</v>
      </c>
      <c r="C149" s="111" t="s">
        <v>62</v>
      </c>
      <c r="D149" s="27">
        <f>D13+D81</f>
        <v>893497.92999999993</v>
      </c>
      <c r="E149" s="27">
        <f>E13+E81</f>
        <v>744581.6083333334</v>
      </c>
      <c r="F149" s="21">
        <f>F81+F13</f>
        <v>859213.79200000013</v>
      </c>
      <c r="G149" s="31">
        <f t="shared" si="22"/>
        <v>115.39551640595296</v>
      </c>
      <c r="H149" s="31"/>
    </row>
    <row r="150" spans="1:8" ht="12.75" customHeight="1">
      <c r="A150" s="67" t="s">
        <v>75</v>
      </c>
      <c r="B150" s="68" t="s">
        <v>288</v>
      </c>
      <c r="C150" s="111" t="s">
        <v>62</v>
      </c>
      <c r="D150" s="21">
        <f>D151+D152</f>
        <v>41309.4</v>
      </c>
      <c r="E150" s="21">
        <f>E157-E149+E156</f>
        <v>34424.499999999927</v>
      </c>
      <c r="F150" s="21">
        <f>F157-F149</f>
        <v>-106832.59200000018</v>
      </c>
      <c r="G150" s="31">
        <f t="shared" si="22"/>
        <v>-310.33883426048425</v>
      </c>
      <c r="H150" s="31"/>
    </row>
    <row r="151" spans="1:8" ht="12.75" customHeight="1">
      <c r="A151" s="67"/>
      <c r="B151" s="3" t="s">
        <v>314</v>
      </c>
      <c r="C151" s="4" t="s">
        <v>62</v>
      </c>
      <c r="D151" s="23">
        <v>0</v>
      </c>
      <c r="E151" s="23">
        <f t="shared" ref="E151:E154" si="23">D151/12</f>
        <v>0</v>
      </c>
      <c r="F151" s="23">
        <v>0</v>
      </c>
      <c r="G151" s="25">
        <v>0</v>
      </c>
      <c r="H151" s="25"/>
    </row>
    <row r="152" spans="1:8" ht="12.75" customHeight="1">
      <c r="A152" s="67"/>
      <c r="B152" s="3" t="s">
        <v>315</v>
      </c>
      <c r="C152" s="4" t="s">
        <v>62</v>
      </c>
      <c r="D152" s="22">
        <v>41309.4</v>
      </c>
      <c r="E152" s="22">
        <f>E150</f>
        <v>34424.499999999927</v>
      </c>
      <c r="F152" s="22">
        <f>F150</f>
        <v>-106832.59200000018</v>
      </c>
      <c r="G152" s="25">
        <f t="shared" si="22"/>
        <v>-310.33883426048425</v>
      </c>
      <c r="H152" s="25"/>
    </row>
    <row r="153" spans="1:8" ht="12.75" customHeight="1">
      <c r="A153" s="113" t="s">
        <v>76</v>
      </c>
      <c r="B153" s="12" t="s">
        <v>155</v>
      </c>
      <c r="C153" s="111" t="s">
        <v>62</v>
      </c>
      <c r="D153" s="30">
        <v>0</v>
      </c>
      <c r="E153" s="30">
        <f t="shared" si="23"/>
        <v>0</v>
      </c>
      <c r="F153" s="30">
        <v>0</v>
      </c>
      <c r="G153" s="31">
        <v>0</v>
      </c>
      <c r="H153" s="31"/>
    </row>
    <row r="154" spans="1:8" ht="24" customHeight="1">
      <c r="A154" s="67" t="s">
        <v>77</v>
      </c>
      <c r="B154" s="12" t="s">
        <v>282</v>
      </c>
      <c r="C154" s="111" t="s">
        <v>62</v>
      </c>
      <c r="D154" s="30">
        <v>0</v>
      </c>
      <c r="E154" s="30">
        <f t="shared" si="23"/>
        <v>0</v>
      </c>
      <c r="F154" s="30">
        <v>0</v>
      </c>
      <c r="G154" s="30">
        <v>0</v>
      </c>
      <c r="H154" s="30"/>
    </row>
    <row r="155" spans="1:8" s="10" customFormat="1" ht="12.75" customHeight="1">
      <c r="A155" s="67" t="s">
        <v>78</v>
      </c>
      <c r="B155" s="68" t="s">
        <v>289</v>
      </c>
      <c r="C155" s="111" t="s">
        <v>62</v>
      </c>
      <c r="D155" s="21">
        <v>1596499.7</v>
      </c>
      <c r="E155" s="21">
        <f>D155</f>
        <v>1596499.7</v>
      </c>
      <c r="F155" s="30">
        <v>0</v>
      </c>
      <c r="G155" s="31">
        <f t="shared" si="22"/>
        <v>0</v>
      </c>
      <c r="H155" s="31"/>
    </row>
    <row r="156" spans="1:8" s="10" customFormat="1" ht="12.75" customHeight="1">
      <c r="A156" s="67"/>
      <c r="B156" s="3" t="s">
        <v>296</v>
      </c>
      <c r="C156" s="4" t="s">
        <v>62</v>
      </c>
      <c r="D156" s="22">
        <v>19867.7</v>
      </c>
      <c r="E156" s="22">
        <f>D156/12*10</f>
        <v>16556.416666666668</v>
      </c>
      <c r="F156" s="23">
        <v>0</v>
      </c>
      <c r="G156" s="25">
        <f t="shared" si="22"/>
        <v>0</v>
      </c>
      <c r="H156" s="25"/>
    </row>
    <row r="157" spans="1:8" ht="12.75" customHeight="1">
      <c r="A157" s="113" t="s">
        <v>79</v>
      </c>
      <c r="B157" s="68" t="s">
        <v>57</v>
      </c>
      <c r="C157" s="111" t="s">
        <v>62</v>
      </c>
      <c r="D157" s="21">
        <f>D149+D150+D153+D154-D156</f>
        <v>914939.63</v>
      </c>
      <c r="E157" s="21">
        <f>D157/12*10</f>
        <v>762449.69166666665</v>
      </c>
      <c r="F157" s="21">
        <v>752381.2</v>
      </c>
      <c r="G157" s="31">
        <f t="shared" si="22"/>
        <v>98.679454949393758</v>
      </c>
      <c r="H157" s="31"/>
    </row>
    <row r="158" spans="1:8" ht="12.75" customHeight="1">
      <c r="A158" s="113" t="s">
        <v>81</v>
      </c>
      <c r="B158" s="68" t="s">
        <v>146</v>
      </c>
      <c r="C158" s="111" t="s">
        <v>80</v>
      </c>
      <c r="D158" s="21">
        <v>11833.6</v>
      </c>
      <c r="E158" s="21">
        <f>D158/12*10</f>
        <v>9861.3333333333339</v>
      </c>
      <c r="F158" s="21">
        <v>9813.9</v>
      </c>
      <c r="G158" s="31">
        <f t="shared" si="22"/>
        <v>99.518996755002703</v>
      </c>
      <c r="H158" s="31"/>
    </row>
    <row r="159" spans="1:8" ht="20.25" customHeight="1">
      <c r="A159" s="113" t="s">
        <v>131</v>
      </c>
      <c r="B159" s="68" t="s">
        <v>83</v>
      </c>
      <c r="C159" s="111" t="s">
        <v>84</v>
      </c>
      <c r="D159" s="29">
        <f>D157/D158</f>
        <v>77.31709961465657</v>
      </c>
      <c r="E159" s="29">
        <f>E157/E158</f>
        <v>77.31709961465657</v>
      </c>
      <c r="F159" s="29">
        <f>F157/F158</f>
        <v>76.664852912705442</v>
      </c>
      <c r="G159" s="21">
        <f t="shared" si="22"/>
        <v>99.156400453196142</v>
      </c>
      <c r="H159" s="21"/>
    </row>
    <row r="160" spans="1:8" ht="15" customHeight="1">
      <c r="A160" s="15"/>
      <c r="B160" s="16"/>
      <c r="C160" s="11"/>
      <c r="D160" s="17"/>
      <c r="G160" s="58"/>
      <c r="H160" s="58"/>
    </row>
    <row r="161" spans="1:7" ht="15" customHeight="1">
      <c r="A161" s="15"/>
      <c r="B161" s="11"/>
      <c r="C161" s="11"/>
      <c r="D161" s="17"/>
      <c r="E161" s="137"/>
      <c r="F161" s="137"/>
      <c r="G161" s="137"/>
    </row>
    <row r="162" spans="1:7" ht="15" customHeight="1">
      <c r="A162" s="15"/>
      <c r="B162" s="16"/>
      <c r="C162" s="11"/>
      <c r="D162" s="18"/>
    </row>
    <row r="163" spans="1:7" ht="15" customHeight="1">
      <c r="A163" s="15"/>
      <c r="B163" s="16"/>
      <c r="C163" s="11"/>
      <c r="D163" s="18"/>
    </row>
    <row r="164" spans="1:7" ht="15" customHeight="1">
      <c r="A164" s="15"/>
      <c r="B164" s="16"/>
      <c r="C164" s="11"/>
      <c r="D164" s="18"/>
    </row>
    <row r="165" spans="1:7" ht="15" customHeight="1">
      <c r="A165" s="15"/>
      <c r="B165" s="16"/>
      <c r="C165" s="11"/>
      <c r="D165" s="18"/>
    </row>
    <row r="166" spans="1:7" ht="15" customHeight="1">
      <c r="A166" s="15"/>
      <c r="B166" s="16"/>
      <c r="C166" s="11"/>
      <c r="D166" s="18"/>
    </row>
    <row r="167" spans="1:7" ht="15" customHeight="1">
      <c r="A167" s="15"/>
      <c r="B167" s="16"/>
      <c r="C167" s="11"/>
      <c r="D167" s="18"/>
    </row>
    <row r="168" spans="1:7" ht="15" customHeight="1">
      <c r="A168" s="15"/>
      <c r="B168" s="16"/>
      <c r="C168" s="11"/>
      <c r="D168" s="18"/>
    </row>
    <row r="169" spans="1:7" ht="15" customHeight="1">
      <c r="A169" s="15"/>
      <c r="B169" s="16"/>
      <c r="C169" s="11"/>
      <c r="D169" s="18"/>
    </row>
    <row r="170" spans="1:7" ht="15" customHeight="1">
      <c r="A170" s="15"/>
      <c r="B170" s="16"/>
      <c r="C170" s="11"/>
      <c r="D170" s="18"/>
    </row>
    <row r="171" spans="1:7" ht="15" customHeight="1">
      <c r="A171" s="15"/>
      <c r="B171" s="16"/>
      <c r="C171" s="11"/>
      <c r="D171" s="18"/>
    </row>
    <row r="172" spans="1:7" ht="15" customHeight="1">
      <c r="A172" s="15"/>
      <c r="B172" s="16"/>
      <c r="C172" s="11"/>
      <c r="D172" s="18"/>
    </row>
    <row r="173" spans="1:7" ht="15" customHeight="1">
      <c r="A173" s="15"/>
      <c r="B173" s="16"/>
      <c r="C173" s="11"/>
      <c r="D173" s="18"/>
    </row>
    <row r="174" spans="1:7" ht="15" customHeight="1">
      <c r="A174" s="15"/>
      <c r="B174" s="16"/>
      <c r="C174" s="11"/>
      <c r="D174" s="18"/>
    </row>
    <row r="175" spans="1:7" ht="15" customHeight="1">
      <c r="A175" s="15"/>
      <c r="B175" s="16"/>
      <c r="C175" s="11"/>
      <c r="D175" s="18"/>
    </row>
    <row r="176" spans="1:7" ht="15" customHeight="1">
      <c r="A176" s="15"/>
      <c r="B176" s="16"/>
      <c r="C176" s="11"/>
      <c r="D176" s="18"/>
    </row>
    <row r="177" spans="1:4" ht="15" customHeight="1">
      <c r="A177" s="15"/>
      <c r="B177" s="16"/>
      <c r="C177" s="11"/>
      <c r="D177" s="18"/>
    </row>
    <row r="178" spans="1:4" ht="15" customHeight="1">
      <c r="A178" s="15"/>
      <c r="B178" s="16"/>
      <c r="C178" s="11"/>
      <c r="D178" s="18"/>
    </row>
    <row r="179" spans="1:4" ht="15" customHeight="1">
      <c r="A179" s="15"/>
      <c r="B179" s="16"/>
      <c r="C179" s="11"/>
      <c r="D179" s="18"/>
    </row>
    <row r="180" spans="1:4" ht="15" customHeight="1">
      <c r="A180" s="15"/>
      <c r="B180" s="16"/>
      <c r="C180" s="11"/>
      <c r="D180" s="18"/>
    </row>
    <row r="181" spans="1:4" ht="15" customHeight="1">
      <c r="A181" s="15"/>
      <c r="B181" s="16"/>
      <c r="C181" s="11"/>
      <c r="D181" s="17"/>
    </row>
    <row r="182" spans="1:4">
      <c r="A182" s="19"/>
      <c r="B182" s="19"/>
      <c r="C182" s="19"/>
    </row>
  </sheetData>
  <mergeCells count="10">
    <mergeCell ref="G11:G12"/>
    <mergeCell ref="H11:H12"/>
    <mergeCell ref="A9:H9"/>
    <mergeCell ref="E161:G161"/>
    <mergeCell ref="A11:A12"/>
    <mergeCell ref="B11:B12"/>
    <mergeCell ref="C11:C12"/>
    <mergeCell ref="D11:D12"/>
    <mergeCell ref="E11:E12"/>
    <mergeCell ref="F11:F12"/>
  </mergeCells>
  <pageMargins left="0.4" right="0.22" top="0.33" bottom="0.35" header="0.16" footer="0.1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130" zoomScaleNormal="130" workbookViewId="0">
      <selection activeCell="A9" sqref="A9:I9"/>
    </sheetView>
  </sheetViews>
  <sheetFormatPr defaultRowHeight="15"/>
  <cols>
    <col min="1" max="1" width="4.5703125" style="62" customWidth="1"/>
    <col min="2" max="2" width="39" style="62" customWidth="1"/>
    <col min="3" max="3" width="8.85546875" style="62" customWidth="1"/>
    <col min="4" max="4" width="10.85546875" style="62" customWidth="1"/>
    <col min="5" max="5" width="9.28515625" style="62" hidden="1" customWidth="1"/>
    <col min="6" max="6" width="10.7109375" style="62" customWidth="1"/>
    <col min="7" max="7" width="8.28515625" style="62" hidden="1" customWidth="1"/>
    <col min="8" max="8" width="11" style="62" customWidth="1"/>
    <col min="9" max="9" width="10.140625" style="62" customWidth="1"/>
    <col min="10" max="11" width="9.140625" style="62" customWidth="1"/>
    <col min="12" max="16384" width="9.140625" style="62"/>
  </cols>
  <sheetData>
    <row r="1" spans="1:12" s="13" customFormat="1" ht="12">
      <c r="A1" s="127"/>
      <c r="B1" s="127"/>
      <c r="C1" s="127"/>
      <c r="D1" s="127"/>
      <c r="E1" s="127"/>
      <c r="F1" s="127"/>
      <c r="G1" s="127"/>
      <c r="H1" s="123" t="s">
        <v>323</v>
      </c>
      <c r="J1" s="114"/>
    </row>
    <row r="2" spans="1:12" s="13" customFormat="1" ht="12">
      <c r="A2" s="114"/>
      <c r="B2" s="114"/>
      <c r="C2" s="114"/>
      <c r="D2" s="114"/>
      <c r="E2" s="114"/>
      <c r="F2" s="114"/>
      <c r="G2" s="114"/>
      <c r="H2" s="123" t="s">
        <v>324</v>
      </c>
      <c r="J2" s="115"/>
    </row>
    <row r="3" spans="1:12" s="13" customFormat="1" ht="12">
      <c r="A3" s="114"/>
      <c r="B3" s="114"/>
      <c r="C3" s="114"/>
      <c r="D3" s="114"/>
      <c r="E3" s="114"/>
      <c r="F3" s="114"/>
      <c r="G3" s="114"/>
      <c r="H3" s="123" t="s">
        <v>325</v>
      </c>
      <c r="J3" s="115"/>
    </row>
    <row r="4" spans="1:12" s="13" customFormat="1" ht="12">
      <c r="A4" s="114"/>
      <c r="B4" s="114"/>
      <c r="C4" s="114"/>
      <c r="D4" s="114"/>
      <c r="E4" s="114"/>
      <c r="F4" s="114"/>
      <c r="G4" s="114"/>
      <c r="H4" s="123" t="s">
        <v>326</v>
      </c>
      <c r="J4" s="115"/>
    </row>
    <row r="5" spans="1:12" s="13" customFormat="1" ht="12">
      <c r="A5" s="114"/>
      <c r="B5" s="114"/>
      <c r="C5" s="114"/>
      <c r="D5" s="114"/>
      <c r="E5" s="114"/>
      <c r="F5" s="114"/>
      <c r="G5" s="114"/>
      <c r="H5" s="123" t="s">
        <v>327</v>
      </c>
      <c r="J5" s="115"/>
    </row>
    <row r="6" spans="1:12" s="13" customFormat="1" ht="12">
      <c r="A6" s="114"/>
      <c r="B6" s="114"/>
      <c r="C6" s="114"/>
      <c r="D6" s="114"/>
      <c r="E6" s="114"/>
      <c r="F6" s="114"/>
      <c r="G6" s="114"/>
      <c r="H6" s="123" t="s">
        <v>328</v>
      </c>
      <c r="J6" s="115"/>
    </row>
    <row r="7" spans="1:12" s="13" customFormat="1" ht="12">
      <c r="A7" s="114"/>
      <c r="B7" s="114"/>
      <c r="C7" s="114"/>
      <c r="D7" s="114"/>
      <c r="E7" s="114"/>
      <c r="F7" s="114"/>
      <c r="G7" s="114"/>
      <c r="H7" s="123" t="s">
        <v>329</v>
      </c>
      <c r="J7" s="115"/>
    </row>
    <row r="8" spans="1:12" s="13" customFormat="1" ht="9.75" customHeight="1">
      <c r="A8" s="124"/>
      <c r="B8" s="124"/>
      <c r="C8" s="124"/>
      <c r="D8" s="121"/>
      <c r="E8" s="121"/>
      <c r="F8" s="123"/>
      <c r="G8" s="115"/>
      <c r="H8" s="123"/>
      <c r="I8" s="125"/>
    </row>
    <row r="9" spans="1:12" s="13" customFormat="1" ht="34.5" customHeight="1">
      <c r="A9" s="130" t="s">
        <v>337</v>
      </c>
      <c r="B9" s="130"/>
      <c r="C9" s="130"/>
      <c r="D9" s="130"/>
      <c r="E9" s="130"/>
      <c r="F9" s="130"/>
      <c r="G9" s="130"/>
      <c r="H9" s="130"/>
      <c r="I9" s="130"/>
    </row>
    <row r="10" spans="1:12" ht="12" customHeight="1">
      <c r="A10" s="142"/>
      <c r="B10" s="142"/>
      <c r="C10" s="142"/>
      <c r="D10" s="142"/>
      <c r="E10" s="142"/>
      <c r="F10" s="142"/>
      <c r="G10" s="142"/>
      <c r="H10" s="142"/>
    </row>
    <row r="11" spans="1:12" ht="2.25" customHeight="1">
      <c r="A11" s="143"/>
      <c r="B11" s="143"/>
      <c r="C11" s="143"/>
      <c r="D11" s="143"/>
      <c r="E11" s="143"/>
      <c r="F11" s="143"/>
      <c r="G11" s="143"/>
      <c r="H11" s="143"/>
    </row>
    <row r="12" spans="1:12" ht="15" customHeight="1">
      <c r="A12" s="138" t="s">
        <v>18</v>
      </c>
      <c r="B12" s="138" t="s">
        <v>59</v>
      </c>
      <c r="C12" s="138" t="s">
        <v>60</v>
      </c>
      <c r="D12" s="138" t="s">
        <v>298</v>
      </c>
      <c r="E12" s="138" t="s">
        <v>320</v>
      </c>
      <c r="F12" s="131" t="s">
        <v>322</v>
      </c>
      <c r="G12" s="40" t="s">
        <v>297</v>
      </c>
      <c r="H12" s="131" t="s">
        <v>331</v>
      </c>
      <c r="I12" s="131" t="s">
        <v>332</v>
      </c>
    </row>
    <row r="13" spans="1:12" ht="48" customHeight="1">
      <c r="A13" s="138"/>
      <c r="B13" s="138"/>
      <c r="C13" s="138"/>
      <c r="D13" s="138"/>
      <c r="E13" s="138"/>
      <c r="F13" s="138"/>
      <c r="G13" s="120" t="s">
        <v>321</v>
      </c>
      <c r="H13" s="138"/>
      <c r="I13" s="138"/>
    </row>
    <row r="14" spans="1:12" ht="12.75" customHeight="1">
      <c r="A14" s="120" t="s">
        <v>61</v>
      </c>
      <c r="B14" s="119" t="s">
        <v>25</v>
      </c>
      <c r="C14" s="120" t="s">
        <v>62</v>
      </c>
      <c r="D14" s="39">
        <f>D15+D19+D25+D26+D27</f>
        <v>5513.1999999999989</v>
      </c>
      <c r="E14" s="39">
        <f>E15+E19+E25+E26+E27</f>
        <v>4134.9000000000005</v>
      </c>
      <c r="F14" s="39">
        <f>F15+F19+F25+F26+F27</f>
        <v>4288.9019999999991</v>
      </c>
      <c r="G14" s="59">
        <f>F14/E14*100</f>
        <v>103.72444315461071</v>
      </c>
      <c r="H14" s="59">
        <f>F14/D14*100</f>
        <v>77.793332365958065</v>
      </c>
      <c r="I14" s="128"/>
      <c r="J14" s="63"/>
      <c r="K14" s="64"/>
      <c r="L14" s="64"/>
    </row>
    <row r="15" spans="1:12" ht="12.75" customHeight="1">
      <c r="A15" s="118" t="s">
        <v>0</v>
      </c>
      <c r="B15" s="40" t="s">
        <v>26</v>
      </c>
      <c r="C15" s="120" t="s">
        <v>62</v>
      </c>
      <c r="D15" s="39">
        <f>D16+D17+D18</f>
        <v>4329.5</v>
      </c>
      <c r="E15" s="39">
        <f>E16+E17+E18</f>
        <v>3247.125</v>
      </c>
      <c r="F15" s="39">
        <f>F16+F17+F18</f>
        <v>3223.9</v>
      </c>
      <c r="G15" s="59">
        <f t="shared" ref="G15:G69" si="0">F15/E15*100</f>
        <v>99.284751895907917</v>
      </c>
      <c r="H15" s="59">
        <f t="shared" ref="H15:H69" si="1">F15/D15*100</f>
        <v>74.463563921930941</v>
      </c>
      <c r="I15" s="128"/>
    </row>
    <row r="16" spans="1:12" ht="12.75" customHeight="1">
      <c r="A16" s="41" t="s">
        <v>23</v>
      </c>
      <c r="B16" s="42" t="s">
        <v>19</v>
      </c>
      <c r="C16" s="43" t="s">
        <v>62</v>
      </c>
      <c r="D16" s="44">
        <v>100.1</v>
      </c>
      <c r="E16" s="44">
        <f>D16/4*3</f>
        <v>75.074999999999989</v>
      </c>
      <c r="F16" s="45">
        <v>86.8</v>
      </c>
      <c r="G16" s="46">
        <f t="shared" si="0"/>
        <v>115.61771561771563</v>
      </c>
      <c r="H16" s="46">
        <f t="shared" si="1"/>
        <v>86.71328671328672</v>
      </c>
      <c r="I16" s="128"/>
    </row>
    <row r="17" spans="1:13" ht="12.75" customHeight="1">
      <c r="A17" s="41" t="s">
        <v>24</v>
      </c>
      <c r="B17" s="42" t="s">
        <v>1</v>
      </c>
      <c r="C17" s="43" t="s">
        <v>62</v>
      </c>
      <c r="D17" s="44">
        <v>3859</v>
      </c>
      <c r="E17" s="44">
        <f t="shared" ref="E17:E18" si="2">D17/4*3</f>
        <v>2894.25</v>
      </c>
      <c r="F17" s="45">
        <v>2705.2</v>
      </c>
      <c r="G17" s="46">
        <f t="shared" si="0"/>
        <v>93.468083268549705</v>
      </c>
      <c r="H17" s="46">
        <f t="shared" si="1"/>
        <v>70.101062451412275</v>
      </c>
      <c r="I17" s="128"/>
    </row>
    <row r="18" spans="1:13" ht="12.75" customHeight="1">
      <c r="A18" s="41" t="s">
        <v>28</v>
      </c>
      <c r="B18" s="42" t="s">
        <v>63</v>
      </c>
      <c r="C18" s="43" t="s">
        <v>62</v>
      </c>
      <c r="D18" s="44">
        <v>370.4</v>
      </c>
      <c r="E18" s="44">
        <f t="shared" si="2"/>
        <v>277.79999999999995</v>
      </c>
      <c r="F18" s="45">
        <v>431.9</v>
      </c>
      <c r="G18" s="46">
        <f t="shared" si="0"/>
        <v>155.47156227501802</v>
      </c>
      <c r="H18" s="46">
        <f t="shared" si="1"/>
        <v>116.60367170626348</v>
      </c>
      <c r="I18" s="128"/>
    </row>
    <row r="19" spans="1:13" ht="12.75" customHeight="1">
      <c r="A19" s="118" t="s">
        <v>3</v>
      </c>
      <c r="B19" s="40" t="s">
        <v>20</v>
      </c>
      <c r="C19" s="120" t="s">
        <v>62</v>
      </c>
      <c r="D19" s="39">
        <f>D20+D23+D24</f>
        <v>358.9</v>
      </c>
      <c r="E19" s="39">
        <f>E20+E23+E24</f>
        <v>269.17499999999995</v>
      </c>
      <c r="F19" s="39">
        <f>F20+F23+F24</f>
        <v>686.8</v>
      </c>
      <c r="G19" s="59">
        <f t="shared" si="0"/>
        <v>255.14999535618097</v>
      </c>
      <c r="H19" s="59">
        <f t="shared" si="1"/>
        <v>191.3624965171357</v>
      </c>
      <c r="I19" s="128"/>
      <c r="J19" s="65"/>
    </row>
    <row r="20" spans="1:13" ht="12.75" customHeight="1">
      <c r="A20" s="41" t="s">
        <v>64</v>
      </c>
      <c r="B20" s="42" t="s">
        <v>87</v>
      </c>
      <c r="C20" s="43" t="s">
        <v>62</v>
      </c>
      <c r="D20" s="44">
        <v>312.39999999999998</v>
      </c>
      <c r="E20" s="44">
        <f>D20/4*3</f>
        <v>234.29999999999998</v>
      </c>
      <c r="F20" s="45">
        <v>607</v>
      </c>
      <c r="G20" s="46">
        <f t="shared" si="0"/>
        <v>259.06956892872387</v>
      </c>
      <c r="H20" s="46">
        <f t="shared" si="1"/>
        <v>194.30217669654292</v>
      </c>
      <c r="I20" s="128"/>
      <c r="J20" s="65"/>
    </row>
    <row r="21" spans="1:13" ht="12.75" customHeight="1">
      <c r="A21" s="41"/>
      <c r="B21" s="42" t="s">
        <v>111</v>
      </c>
      <c r="C21" s="43" t="s">
        <v>110</v>
      </c>
      <c r="D21" s="46">
        <v>26030.400000000001</v>
      </c>
      <c r="E21" s="46">
        <f>D21</f>
        <v>26030.400000000001</v>
      </c>
      <c r="F21" s="47">
        <f>F20/F22/4*1000</f>
        <v>50583.333333333336</v>
      </c>
      <c r="G21" s="46">
        <f t="shared" si="0"/>
        <v>194.3240723666687</v>
      </c>
      <c r="H21" s="46">
        <f t="shared" si="1"/>
        <v>194.3240723666687</v>
      </c>
      <c r="I21" s="128"/>
      <c r="J21" s="65"/>
    </row>
    <row r="22" spans="1:13" ht="12.75" customHeight="1">
      <c r="A22" s="41"/>
      <c r="B22" s="42" t="s">
        <v>113</v>
      </c>
      <c r="C22" s="43" t="s">
        <v>112</v>
      </c>
      <c r="D22" s="46">
        <v>3</v>
      </c>
      <c r="E22" s="46">
        <f>D22</f>
        <v>3</v>
      </c>
      <c r="F22" s="47">
        <v>3</v>
      </c>
      <c r="G22" s="46">
        <f t="shared" si="0"/>
        <v>100</v>
      </c>
      <c r="H22" s="46">
        <f t="shared" si="1"/>
        <v>100</v>
      </c>
      <c r="I22" s="128"/>
      <c r="J22" s="65"/>
    </row>
    <row r="23" spans="1:13" ht="12.75" customHeight="1">
      <c r="A23" s="41" t="s">
        <v>65</v>
      </c>
      <c r="B23" s="42" t="s">
        <v>22</v>
      </c>
      <c r="C23" s="43" t="s">
        <v>62</v>
      </c>
      <c r="D23" s="44">
        <v>30.9</v>
      </c>
      <c r="E23" s="44">
        <f>D23/4*3</f>
        <v>23.174999999999997</v>
      </c>
      <c r="F23" s="45">
        <v>60.9</v>
      </c>
      <c r="G23" s="46">
        <f t="shared" si="0"/>
        <v>262.78317152103563</v>
      </c>
      <c r="H23" s="46">
        <f t="shared" si="1"/>
        <v>197.08737864077671</v>
      </c>
      <c r="I23" s="128"/>
    </row>
    <row r="24" spans="1:13" ht="12.75" customHeight="1">
      <c r="A24" s="41" t="s">
        <v>88</v>
      </c>
      <c r="B24" s="42" t="s">
        <v>130</v>
      </c>
      <c r="C24" s="43" t="s">
        <v>62</v>
      </c>
      <c r="D24" s="44">
        <v>15.6</v>
      </c>
      <c r="E24" s="44">
        <f>D24/4*3</f>
        <v>11.7</v>
      </c>
      <c r="F24" s="45">
        <v>18.899999999999999</v>
      </c>
      <c r="G24" s="46">
        <f t="shared" si="0"/>
        <v>161.53846153846155</v>
      </c>
      <c r="H24" s="46">
        <f t="shared" si="1"/>
        <v>121.15384615384615</v>
      </c>
      <c r="I24" s="128"/>
      <c r="J24" s="65"/>
    </row>
    <row r="25" spans="1:13" ht="12.75" customHeight="1">
      <c r="A25" s="118" t="s">
        <v>5</v>
      </c>
      <c r="B25" s="40" t="s">
        <v>66</v>
      </c>
      <c r="C25" s="120" t="s">
        <v>62</v>
      </c>
      <c r="D25" s="48">
        <v>222.4</v>
      </c>
      <c r="E25" s="48">
        <f>D25/4*3</f>
        <v>166.8</v>
      </c>
      <c r="F25" s="39">
        <v>233.5</v>
      </c>
      <c r="G25" s="59">
        <f t="shared" si="0"/>
        <v>139.98800959232614</v>
      </c>
      <c r="H25" s="59">
        <f t="shared" si="1"/>
        <v>104.99100719424462</v>
      </c>
      <c r="I25" s="128"/>
    </row>
    <row r="26" spans="1:13" ht="12.75" customHeight="1">
      <c r="A26" s="118" t="s">
        <v>7</v>
      </c>
      <c r="B26" s="40" t="s">
        <v>4</v>
      </c>
      <c r="C26" s="120" t="s">
        <v>62</v>
      </c>
      <c r="D26" s="48">
        <v>534.70000000000005</v>
      </c>
      <c r="E26" s="48">
        <f>D26/4*3</f>
        <v>401.02500000000003</v>
      </c>
      <c r="F26" s="39">
        <v>102.9</v>
      </c>
      <c r="G26" s="59">
        <f t="shared" si="0"/>
        <v>25.659248176547596</v>
      </c>
      <c r="H26" s="59">
        <f t="shared" si="1"/>
        <v>19.244436132410698</v>
      </c>
      <c r="I26" s="128"/>
    </row>
    <row r="27" spans="1:13" ht="12.75" customHeight="1">
      <c r="A27" s="118" t="s">
        <v>9</v>
      </c>
      <c r="B27" s="40" t="s">
        <v>312</v>
      </c>
      <c r="C27" s="120" t="s">
        <v>62</v>
      </c>
      <c r="D27" s="49">
        <f>D28+D29+D30+D31+D32+D33+D34+D35+D36+D37+D38</f>
        <v>67.7</v>
      </c>
      <c r="E27" s="49">
        <f>E28+E29+E30+E31+E32+E33+E34+E35+E36+E37+E38</f>
        <v>50.774999999999991</v>
      </c>
      <c r="F27" s="49">
        <f>F28+F29+F30+F31+F32+F33+F34+F35+F36+F37+F38</f>
        <v>41.801999999999992</v>
      </c>
      <c r="G27" s="59">
        <f t="shared" si="0"/>
        <v>82.327917282127032</v>
      </c>
      <c r="H27" s="59">
        <f t="shared" si="1"/>
        <v>61.745937961595253</v>
      </c>
      <c r="I27" s="128"/>
      <c r="J27" s="65"/>
      <c r="M27" s="64"/>
    </row>
    <row r="28" spans="1:13" ht="12.75" customHeight="1">
      <c r="A28" s="41" t="s">
        <v>35</v>
      </c>
      <c r="B28" s="42" t="s">
        <v>68</v>
      </c>
      <c r="C28" s="43" t="s">
        <v>62</v>
      </c>
      <c r="D28" s="44">
        <v>0.2</v>
      </c>
      <c r="E28" s="44">
        <f>D28/4*3</f>
        <v>0.15000000000000002</v>
      </c>
      <c r="F28" s="61">
        <v>0.13</v>
      </c>
      <c r="G28" s="46">
        <f t="shared" si="0"/>
        <v>86.666666666666657</v>
      </c>
      <c r="H28" s="46">
        <f t="shared" si="1"/>
        <v>65</v>
      </c>
      <c r="I28" s="128"/>
      <c r="J28" s="65"/>
    </row>
    <row r="29" spans="1:13" ht="12.75" customHeight="1">
      <c r="A29" s="41" t="s">
        <v>36</v>
      </c>
      <c r="B29" s="42" t="s">
        <v>69</v>
      </c>
      <c r="C29" s="43"/>
      <c r="D29" s="44">
        <v>14.8</v>
      </c>
      <c r="E29" s="44">
        <f t="shared" ref="E29:E38" si="3">D29/4*3</f>
        <v>11.100000000000001</v>
      </c>
      <c r="F29" s="45">
        <v>8.1</v>
      </c>
      <c r="G29" s="46">
        <f t="shared" si="0"/>
        <v>72.972972972972954</v>
      </c>
      <c r="H29" s="46">
        <f t="shared" si="1"/>
        <v>54.729729729729726</v>
      </c>
      <c r="I29" s="128"/>
      <c r="J29" s="65"/>
    </row>
    <row r="30" spans="1:13" ht="12.75" customHeight="1">
      <c r="A30" s="41" t="s">
        <v>37</v>
      </c>
      <c r="B30" s="42" t="s">
        <v>31</v>
      </c>
      <c r="C30" s="43" t="s">
        <v>62</v>
      </c>
      <c r="D30" s="44">
        <v>0.1</v>
      </c>
      <c r="E30" s="44">
        <f t="shared" si="3"/>
        <v>7.5000000000000011E-2</v>
      </c>
      <c r="F30" s="50">
        <v>7.1999999999999995E-2</v>
      </c>
      <c r="G30" s="46">
        <f t="shared" si="0"/>
        <v>95.999999999999972</v>
      </c>
      <c r="H30" s="46">
        <f t="shared" si="1"/>
        <v>71.999999999999986</v>
      </c>
      <c r="I30" s="128"/>
      <c r="J30" s="65"/>
    </row>
    <row r="31" spans="1:13" ht="12.75" customHeight="1">
      <c r="A31" s="41" t="s">
        <v>38</v>
      </c>
      <c r="B31" s="42" t="s">
        <v>158</v>
      </c>
      <c r="C31" s="43" t="s">
        <v>62</v>
      </c>
      <c r="D31" s="44">
        <v>31.7</v>
      </c>
      <c r="E31" s="44">
        <f t="shared" si="3"/>
        <v>23.774999999999999</v>
      </c>
      <c r="F31" s="45">
        <v>1.1000000000000001</v>
      </c>
      <c r="G31" s="46">
        <f t="shared" si="0"/>
        <v>4.6267087276551004</v>
      </c>
      <c r="H31" s="46">
        <f t="shared" si="1"/>
        <v>3.4700315457413256</v>
      </c>
      <c r="I31" s="128"/>
      <c r="J31" s="65"/>
    </row>
    <row r="32" spans="1:13" ht="12.75" customHeight="1">
      <c r="A32" s="41" t="s">
        <v>39</v>
      </c>
      <c r="B32" s="42" t="s">
        <v>32</v>
      </c>
      <c r="C32" s="43" t="s">
        <v>62</v>
      </c>
      <c r="D32" s="44">
        <v>11.1</v>
      </c>
      <c r="E32" s="44">
        <f t="shared" si="3"/>
        <v>8.3249999999999993</v>
      </c>
      <c r="F32" s="45">
        <v>8.3000000000000007</v>
      </c>
      <c r="G32" s="46">
        <f t="shared" si="0"/>
        <v>99.699699699699721</v>
      </c>
      <c r="H32" s="46">
        <f t="shared" si="1"/>
        <v>74.774774774774784</v>
      </c>
      <c r="I32" s="128"/>
      <c r="J32" s="65"/>
    </row>
    <row r="33" spans="1:10" ht="12.75" customHeight="1">
      <c r="A33" s="41" t="s">
        <v>40</v>
      </c>
      <c r="B33" s="42" t="s">
        <v>8</v>
      </c>
      <c r="C33" s="43" t="s">
        <v>62</v>
      </c>
      <c r="D33" s="44">
        <v>0.4</v>
      </c>
      <c r="E33" s="44">
        <f t="shared" si="3"/>
        <v>0.30000000000000004</v>
      </c>
      <c r="F33" s="45">
        <v>0.5</v>
      </c>
      <c r="G33" s="46">
        <f t="shared" si="0"/>
        <v>166.66666666666666</v>
      </c>
      <c r="H33" s="46">
        <f t="shared" si="1"/>
        <v>125</v>
      </c>
      <c r="I33" s="128"/>
      <c r="J33" s="65"/>
    </row>
    <row r="34" spans="1:10" ht="12.75" customHeight="1">
      <c r="A34" s="41" t="s">
        <v>41</v>
      </c>
      <c r="B34" s="42" t="s">
        <v>11</v>
      </c>
      <c r="C34" s="43" t="s">
        <v>62</v>
      </c>
      <c r="D34" s="44">
        <v>0.2</v>
      </c>
      <c r="E34" s="44">
        <f t="shared" si="3"/>
        <v>0.15000000000000002</v>
      </c>
      <c r="F34" s="45">
        <v>0.4</v>
      </c>
      <c r="G34" s="46">
        <f t="shared" si="0"/>
        <v>266.66666666666663</v>
      </c>
      <c r="H34" s="46">
        <f t="shared" si="1"/>
        <v>200</v>
      </c>
      <c r="I34" s="128"/>
      <c r="J34" s="65"/>
    </row>
    <row r="35" spans="1:10" ht="12.75" customHeight="1">
      <c r="A35" s="41" t="s">
        <v>42</v>
      </c>
      <c r="B35" s="42" t="s">
        <v>162</v>
      </c>
      <c r="C35" s="43" t="s">
        <v>62</v>
      </c>
      <c r="D35" s="44">
        <v>4.3</v>
      </c>
      <c r="E35" s="44">
        <f t="shared" si="3"/>
        <v>3.2249999999999996</v>
      </c>
      <c r="F35" s="51">
        <v>0</v>
      </c>
      <c r="G35" s="46">
        <f t="shared" si="0"/>
        <v>0</v>
      </c>
      <c r="H35" s="46">
        <f t="shared" si="1"/>
        <v>0</v>
      </c>
      <c r="I35" s="128"/>
    </row>
    <row r="36" spans="1:10" ht="12.75" customHeight="1">
      <c r="A36" s="41" t="s">
        <v>116</v>
      </c>
      <c r="B36" s="52" t="s">
        <v>172</v>
      </c>
      <c r="C36" s="43" t="s">
        <v>62</v>
      </c>
      <c r="D36" s="44">
        <v>1.2</v>
      </c>
      <c r="E36" s="44">
        <f t="shared" si="3"/>
        <v>0.89999999999999991</v>
      </c>
      <c r="F36" s="45">
        <v>2.5</v>
      </c>
      <c r="G36" s="46">
        <f t="shared" si="0"/>
        <v>277.77777777777783</v>
      </c>
      <c r="H36" s="46">
        <f t="shared" si="1"/>
        <v>208.33333333333334</v>
      </c>
      <c r="I36" s="128"/>
    </row>
    <row r="37" spans="1:10" ht="12.75" customHeight="1">
      <c r="A37" s="41" t="s">
        <v>301</v>
      </c>
      <c r="B37" s="53" t="s">
        <v>319</v>
      </c>
      <c r="C37" s="43" t="s">
        <v>62</v>
      </c>
      <c r="D37" s="45">
        <v>3.7</v>
      </c>
      <c r="E37" s="44">
        <f t="shared" si="3"/>
        <v>2.7750000000000004</v>
      </c>
      <c r="F37" s="45">
        <v>1.2</v>
      </c>
      <c r="G37" s="46">
        <f t="shared" si="0"/>
        <v>43.243243243243235</v>
      </c>
      <c r="H37" s="46">
        <f t="shared" si="1"/>
        <v>32.432432432432428</v>
      </c>
      <c r="I37" s="128"/>
    </row>
    <row r="38" spans="1:10" ht="12.75" customHeight="1">
      <c r="A38" s="41" t="s">
        <v>302</v>
      </c>
      <c r="B38" s="52" t="s">
        <v>186</v>
      </c>
      <c r="C38" s="43" t="s">
        <v>62</v>
      </c>
      <c r="D38" s="46">
        <v>0</v>
      </c>
      <c r="E38" s="44">
        <f t="shared" si="3"/>
        <v>0</v>
      </c>
      <c r="F38" s="45">
        <v>19.5</v>
      </c>
      <c r="G38" s="46">
        <v>0</v>
      </c>
      <c r="H38" s="46">
        <v>0</v>
      </c>
      <c r="I38" s="128"/>
    </row>
    <row r="39" spans="1:10" ht="12.75" customHeight="1">
      <c r="A39" s="118" t="s">
        <v>70</v>
      </c>
      <c r="B39" s="119" t="s">
        <v>58</v>
      </c>
      <c r="C39" s="120" t="s">
        <v>62</v>
      </c>
      <c r="D39" s="49">
        <f>D40+D52</f>
        <v>33.76</v>
      </c>
      <c r="E39" s="49">
        <f>E40+E52</f>
        <v>25.32</v>
      </c>
      <c r="F39" s="49">
        <f>F40+F52</f>
        <v>229.8</v>
      </c>
      <c r="G39" s="59">
        <f t="shared" si="0"/>
        <v>907.58293838862562</v>
      </c>
      <c r="H39" s="59">
        <f t="shared" si="1"/>
        <v>680.6872037914693</v>
      </c>
      <c r="I39" s="128"/>
    </row>
    <row r="40" spans="1:10" ht="12.75" customHeight="1">
      <c r="A40" s="118" t="s">
        <v>10</v>
      </c>
      <c r="B40" s="40" t="s">
        <v>290</v>
      </c>
      <c r="C40" s="120" t="s">
        <v>62</v>
      </c>
      <c r="D40" s="49">
        <f>D41+D42+D43+D44</f>
        <v>13.959999999999999</v>
      </c>
      <c r="E40" s="49">
        <f>E41+E42+E43+E44</f>
        <v>10.469999999999999</v>
      </c>
      <c r="F40" s="49">
        <f>F41+F42+F43+F44</f>
        <v>114.39999999999999</v>
      </c>
      <c r="G40" s="59">
        <f t="shared" si="0"/>
        <v>1092.6456542502387</v>
      </c>
      <c r="H40" s="59">
        <f t="shared" si="1"/>
        <v>819.48424068767918</v>
      </c>
      <c r="I40" s="128"/>
    </row>
    <row r="41" spans="1:10" ht="12.75" customHeight="1">
      <c r="A41" s="41" t="s">
        <v>44</v>
      </c>
      <c r="B41" s="54" t="s">
        <v>71</v>
      </c>
      <c r="C41" s="43" t="s">
        <v>62</v>
      </c>
      <c r="D41" s="44">
        <v>2.0299999999999998</v>
      </c>
      <c r="E41" s="44">
        <f>D41/4*3</f>
        <v>1.5225</v>
      </c>
      <c r="F41" s="45">
        <v>6.9</v>
      </c>
      <c r="G41" s="46">
        <f t="shared" si="0"/>
        <v>453.20197044334981</v>
      </c>
      <c r="H41" s="46">
        <f t="shared" si="1"/>
        <v>339.90147783251234</v>
      </c>
      <c r="I41" s="128"/>
    </row>
    <row r="42" spans="1:10" ht="12.75" customHeight="1">
      <c r="A42" s="41" t="s">
        <v>45</v>
      </c>
      <c r="B42" s="54" t="s">
        <v>49</v>
      </c>
      <c r="C42" s="43" t="s">
        <v>62</v>
      </c>
      <c r="D42" s="44">
        <v>8.0299999999999994</v>
      </c>
      <c r="E42" s="44">
        <f t="shared" ref="E42:E46" si="4">D42/4*3</f>
        <v>6.0224999999999991</v>
      </c>
      <c r="F42" s="45">
        <v>1.7</v>
      </c>
      <c r="G42" s="46">
        <f t="shared" si="0"/>
        <v>28.227480282274808</v>
      </c>
      <c r="H42" s="46">
        <f t="shared" si="1"/>
        <v>21.170610211706105</v>
      </c>
      <c r="I42" s="128"/>
    </row>
    <row r="43" spans="1:10" ht="12.75" customHeight="1">
      <c r="A43" s="41" t="s">
        <v>46</v>
      </c>
      <c r="B43" s="54" t="s">
        <v>30</v>
      </c>
      <c r="C43" s="43" t="s">
        <v>62</v>
      </c>
      <c r="D43" s="44">
        <v>1.4</v>
      </c>
      <c r="E43" s="44">
        <f t="shared" si="4"/>
        <v>1.0499999999999998</v>
      </c>
      <c r="F43" s="45">
        <v>1.2</v>
      </c>
      <c r="G43" s="46">
        <f t="shared" si="0"/>
        <v>114.28571428571431</v>
      </c>
      <c r="H43" s="46">
        <f t="shared" si="1"/>
        <v>85.714285714285722</v>
      </c>
      <c r="I43" s="128"/>
    </row>
    <row r="44" spans="1:10" ht="12.75" customHeight="1">
      <c r="A44" s="41" t="s">
        <v>47</v>
      </c>
      <c r="B44" s="54" t="s">
        <v>56</v>
      </c>
      <c r="C44" s="43" t="s">
        <v>62</v>
      </c>
      <c r="D44" s="55">
        <f>D45+D46+D47</f>
        <v>2.5</v>
      </c>
      <c r="E44" s="44">
        <f t="shared" si="4"/>
        <v>1.875</v>
      </c>
      <c r="F44" s="55">
        <f>F45+F46+F47</f>
        <v>104.6</v>
      </c>
      <c r="G44" s="46">
        <f t="shared" si="0"/>
        <v>5578.6666666666661</v>
      </c>
      <c r="H44" s="46">
        <f t="shared" si="1"/>
        <v>4184</v>
      </c>
      <c r="I44" s="128"/>
    </row>
    <row r="45" spans="1:10" ht="12.75" customHeight="1">
      <c r="A45" s="41" t="s">
        <v>303</v>
      </c>
      <c r="B45" s="54" t="s">
        <v>72</v>
      </c>
      <c r="C45" s="43" t="s">
        <v>62</v>
      </c>
      <c r="D45" s="44">
        <v>0.3</v>
      </c>
      <c r="E45" s="44">
        <f t="shared" si="4"/>
        <v>0.22499999999999998</v>
      </c>
      <c r="F45" s="45">
        <v>0.8</v>
      </c>
      <c r="G45" s="46">
        <f t="shared" si="0"/>
        <v>355.5555555555556</v>
      </c>
      <c r="H45" s="46">
        <f t="shared" si="1"/>
        <v>266.66666666666669</v>
      </c>
      <c r="I45" s="128"/>
    </row>
    <row r="46" spans="1:10" ht="12.75" customHeight="1">
      <c r="A46" s="41" t="s">
        <v>305</v>
      </c>
      <c r="B46" s="54" t="s">
        <v>32</v>
      </c>
      <c r="C46" s="43" t="s">
        <v>62</v>
      </c>
      <c r="D46" s="44">
        <v>1.4</v>
      </c>
      <c r="E46" s="44">
        <f t="shared" si="4"/>
        <v>1.0499999999999998</v>
      </c>
      <c r="F46" s="45">
        <v>0.5</v>
      </c>
      <c r="G46" s="46">
        <f t="shared" si="0"/>
        <v>47.619047619047628</v>
      </c>
      <c r="H46" s="46">
        <f t="shared" si="1"/>
        <v>35.714285714285715</v>
      </c>
      <c r="I46" s="128"/>
    </row>
    <row r="47" spans="1:10" ht="12.75" customHeight="1">
      <c r="A47" s="41" t="s">
        <v>304</v>
      </c>
      <c r="B47" s="54" t="s">
        <v>169</v>
      </c>
      <c r="C47" s="43" t="s">
        <v>62</v>
      </c>
      <c r="D47" s="55">
        <f>D48+D49+D50+D51</f>
        <v>0.8</v>
      </c>
      <c r="E47" s="44">
        <f>E48+E49+E50+E51</f>
        <v>0.60000000000000009</v>
      </c>
      <c r="F47" s="55">
        <f>SUM(F48:F51)</f>
        <v>103.3</v>
      </c>
      <c r="G47" s="46">
        <f t="shared" si="0"/>
        <v>17216.666666666664</v>
      </c>
      <c r="H47" s="46">
        <f t="shared" si="1"/>
        <v>12912.5</v>
      </c>
      <c r="I47" s="128"/>
    </row>
    <row r="48" spans="1:10" ht="12.75" customHeight="1">
      <c r="A48" s="41"/>
      <c r="B48" s="54" t="s">
        <v>8</v>
      </c>
      <c r="C48" s="43" t="s">
        <v>62</v>
      </c>
      <c r="D48" s="44">
        <v>0.1</v>
      </c>
      <c r="E48" s="44">
        <f>D48/4*3</f>
        <v>7.5000000000000011E-2</v>
      </c>
      <c r="F48" s="45">
        <v>0.2</v>
      </c>
      <c r="G48" s="46">
        <f t="shared" si="0"/>
        <v>266.66666666666663</v>
      </c>
      <c r="H48" s="46">
        <f t="shared" si="1"/>
        <v>200</v>
      </c>
      <c r="I48" s="128"/>
    </row>
    <row r="49" spans="1:9" ht="12.75" customHeight="1">
      <c r="A49" s="41"/>
      <c r="B49" s="54" t="s">
        <v>104</v>
      </c>
      <c r="C49" s="43" t="s">
        <v>62</v>
      </c>
      <c r="D49" s="44">
        <v>0.3</v>
      </c>
      <c r="E49" s="44">
        <f t="shared" ref="E49:E51" si="5">D49/4*3</f>
        <v>0.22499999999999998</v>
      </c>
      <c r="F49" s="45">
        <v>0.7</v>
      </c>
      <c r="G49" s="46">
        <f t="shared" si="0"/>
        <v>311.11111111111114</v>
      </c>
      <c r="H49" s="46">
        <f t="shared" si="1"/>
        <v>233.33333333333334</v>
      </c>
      <c r="I49" s="128"/>
    </row>
    <row r="50" spans="1:9" ht="12.75" customHeight="1">
      <c r="A50" s="41"/>
      <c r="B50" s="54" t="s">
        <v>12</v>
      </c>
      <c r="C50" s="43" t="s">
        <v>62</v>
      </c>
      <c r="D50" s="44">
        <v>0.4</v>
      </c>
      <c r="E50" s="44">
        <f t="shared" si="5"/>
        <v>0.30000000000000004</v>
      </c>
      <c r="F50" s="45">
        <v>0.3</v>
      </c>
      <c r="G50" s="46">
        <f t="shared" si="0"/>
        <v>99.999999999999972</v>
      </c>
      <c r="H50" s="46">
        <f t="shared" si="1"/>
        <v>74.999999999999986</v>
      </c>
      <c r="I50" s="128"/>
    </row>
    <row r="51" spans="1:9" ht="12.75" customHeight="1">
      <c r="A51" s="41"/>
      <c r="B51" s="53" t="s">
        <v>186</v>
      </c>
      <c r="C51" s="43" t="s">
        <v>62</v>
      </c>
      <c r="D51" s="46">
        <v>0</v>
      </c>
      <c r="E51" s="46">
        <f t="shared" si="5"/>
        <v>0</v>
      </c>
      <c r="F51" s="45">
        <v>102.1</v>
      </c>
      <c r="G51" s="46">
        <v>0</v>
      </c>
      <c r="H51" s="46">
        <v>0</v>
      </c>
      <c r="I51" s="128"/>
    </row>
    <row r="52" spans="1:9" ht="12.75" customHeight="1">
      <c r="A52" s="118" t="s">
        <v>14</v>
      </c>
      <c r="B52" s="119" t="s">
        <v>182</v>
      </c>
      <c r="C52" s="120" t="s">
        <v>62</v>
      </c>
      <c r="D52" s="49">
        <f>D53+D54+D55</f>
        <v>19.8</v>
      </c>
      <c r="E52" s="49">
        <f>E53+E54+E55</f>
        <v>14.850000000000001</v>
      </c>
      <c r="F52" s="49">
        <f>F53+F54+F55</f>
        <v>115.4</v>
      </c>
      <c r="G52" s="59">
        <f t="shared" si="0"/>
        <v>777.10437710437702</v>
      </c>
      <c r="H52" s="59">
        <f t="shared" si="1"/>
        <v>582.82828282828291</v>
      </c>
      <c r="I52" s="128"/>
    </row>
    <row r="53" spans="1:9" ht="12.75" customHeight="1">
      <c r="A53" s="41" t="s">
        <v>50</v>
      </c>
      <c r="B53" s="54" t="s">
        <v>30</v>
      </c>
      <c r="C53" s="43" t="s">
        <v>62</v>
      </c>
      <c r="D53" s="44">
        <v>0.4</v>
      </c>
      <c r="E53" s="44">
        <f>D53/4*3</f>
        <v>0.30000000000000004</v>
      </c>
      <c r="F53" s="45">
        <v>0.5</v>
      </c>
      <c r="G53" s="46">
        <f t="shared" si="0"/>
        <v>166.66666666666666</v>
      </c>
      <c r="H53" s="46">
        <f t="shared" si="1"/>
        <v>125</v>
      </c>
      <c r="I53" s="128"/>
    </row>
    <row r="54" spans="1:9" ht="12.75" customHeight="1">
      <c r="A54" s="41" t="s">
        <v>51</v>
      </c>
      <c r="B54" s="54" t="s">
        <v>180</v>
      </c>
      <c r="C54" s="43" t="s">
        <v>62</v>
      </c>
      <c r="D54" s="44">
        <v>11.5</v>
      </c>
      <c r="E54" s="44">
        <f>D54/4*3</f>
        <v>8.625</v>
      </c>
      <c r="F54" s="45">
        <v>1.8</v>
      </c>
      <c r="G54" s="46">
        <f t="shared" si="0"/>
        <v>20.869565217391305</v>
      </c>
      <c r="H54" s="46">
        <f t="shared" si="1"/>
        <v>15.65217391304348</v>
      </c>
      <c r="I54" s="128"/>
    </row>
    <row r="55" spans="1:9" ht="12.75" customHeight="1">
      <c r="A55" s="41" t="s">
        <v>52</v>
      </c>
      <c r="B55" s="54" t="s">
        <v>56</v>
      </c>
      <c r="C55" s="43" t="s">
        <v>62</v>
      </c>
      <c r="D55" s="55">
        <f>D56+D57+D58+D59+D60</f>
        <v>7.9</v>
      </c>
      <c r="E55" s="55">
        <f>E56+E57+E58+E59+E60</f>
        <v>5.9250000000000007</v>
      </c>
      <c r="F55" s="55">
        <f>F56+F57+F58+F59+F60</f>
        <v>113.10000000000001</v>
      </c>
      <c r="G55" s="46">
        <f t="shared" si="0"/>
        <v>1908.8607594936707</v>
      </c>
      <c r="H55" s="46">
        <f t="shared" si="1"/>
        <v>1431.6455696202531</v>
      </c>
      <c r="I55" s="128"/>
    </row>
    <row r="56" spans="1:9" ht="12.75" customHeight="1">
      <c r="A56" s="41" t="s">
        <v>306</v>
      </c>
      <c r="B56" s="54" t="s">
        <v>55</v>
      </c>
      <c r="C56" s="43" t="s">
        <v>62</v>
      </c>
      <c r="D56" s="44">
        <v>3.7</v>
      </c>
      <c r="E56" s="44">
        <f>D56/4*3</f>
        <v>2.7750000000000004</v>
      </c>
      <c r="F56" s="45">
        <v>2.1</v>
      </c>
      <c r="G56" s="46">
        <f t="shared" si="0"/>
        <v>75.675675675675663</v>
      </c>
      <c r="H56" s="46">
        <f t="shared" si="1"/>
        <v>56.756756756756758</v>
      </c>
      <c r="I56" s="128"/>
    </row>
    <row r="57" spans="1:9" ht="12.75" customHeight="1">
      <c r="A57" s="41" t="s">
        <v>307</v>
      </c>
      <c r="B57" s="54" t="s">
        <v>72</v>
      </c>
      <c r="C57" s="43" t="s">
        <v>62</v>
      </c>
      <c r="D57" s="44">
        <v>0.3</v>
      </c>
      <c r="E57" s="44">
        <f t="shared" ref="E57:E59" si="6">D57/4*3</f>
        <v>0.22499999999999998</v>
      </c>
      <c r="F57" s="45">
        <v>1.1000000000000001</v>
      </c>
      <c r="G57" s="46">
        <f t="shared" si="0"/>
        <v>488.88888888888903</v>
      </c>
      <c r="H57" s="46">
        <f t="shared" si="1"/>
        <v>366.66666666666669</v>
      </c>
      <c r="I57" s="128"/>
    </row>
    <row r="58" spans="1:9" ht="12.75" customHeight="1">
      <c r="A58" s="41" t="s">
        <v>308</v>
      </c>
      <c r="B58" s="54" t="s">
        <v>17</v>
      </c>
      <c r="C58" s="43" t="s">
        <v>62</v>
      </c>
      <c r="D58" s="44">
        <v>0.2</v>
      </c>
      <c r="E58" s="44">
        <f t="shared" si="6"/>
        <v>0.15000000000000002</v>
      </c>
      <c r="F58" s="45">
        <v>0.7</v>
      </c>
      <c r="G58" s="46">
        <f t="shared" si="0"/>
        <v>466.66666666666663</v>
      </c>
      <c r="H58" s="46">
        <f t="shared" si="1"/>
        <v>349.99999999999994</v>
      </c>
      <c r="I58" s="128"/>
    </row>
    <row r="59" spans="1:9" ht="12.75" customHeight="1">
      <c r="A59" s="41" t="s">
        <v>309</v>
      </c>
      <c r="B59" s="54" t="s">
        <v>32</v>
      </c>
      <c r="C59" s="43" t="s">
        <v>62</v>
      </c>
      <c r="D59" s="44">
        <v>1.6</v>
      </c>
      <c r="E59" s="44">
        <f t="shared" si="6"/>
        <v>1.2000000000000002</v>
      </c>
      <c r="F59" s="45">
        <v>1</v>
      </c>
      <c r="G59" s="46">
        <f t="shared" si="0"/>
        <v>83.333333333333329</v>
      </c>
      <c r="H59" s="46">
        <f t="shared" si="1"/>
        <v>62.5</v>
      </c>
      <c r="I59" s="128"/>
    </row>
    <row r="60" spans="1:9" ht="12.75" customHeight="1">
      <c r="A60" s="41" t="s">
        <v>310</v>
      </c>
      <c r="B60" s="54" t="s">
        <v>169</v>
      </c>
      <c r="C60" s="43" t="s">
        <v>62</v>
      </c>
      <c r="D60" s="55">
        <f>D61+D62</f>
        <v>2.1</v>
      </c>
      <c r="E60" s="55">
        <f>E61+E62</f>
        <v>1.5750000000000002</v>
      </c>
      <c r="F60" s="55">
        <f>F61+F62</f>
        <v>108.2</v>
      </c>
      <c r="G60" s="46">
        <f t="shared" si="0"/>
        <v>6869.8412698412694</v>
      </c>
      <c r="H60" s="46">
        <f t="shared" si="1"/>
        <v>5152.3809523809523</v>
      </c>
      <c r="I60" s="128"/>
    </row>
    <row r="61" spans="1:9" ht="12.75" customHeight="1">
      <c r="A61" s="41"/>
      <c r="B61" s="54" t="s">
        <v>104</v>
      </c>
      <c r="C61" s="43" t="s">
        <v>62</v>
      </c>
      <c r="D61" s="44">
        <v>2.1</v>
      </c>
      <c r="E61" s="44">
        <f>D61/4*3</f>
        <v>1.5750000000000002</v>
      </c>
      <c r="F61" s="45">
        <v>4</v>
      </c>
      <c r="G61" s="46">
        <f t="shared" si="0"/>
        <v>253.96825396825395</v>
      </c>
      <c r="H61" s="46">
        <f t="shared" si="1"/>
        <v>190.47619047619045</v>
      </c>
      <c r="I61" s="128"/>
    </row>
    <row r="62" spans="1:9" ht="12.75" customHeight="1">
      <c r="A62" s="41"/>
      <c r="B62" s="54" t="s">
        <v>186</v>
      </c>
      <c r="C62" s="43" t="s">
        <v>62</v>
      </c>
      <c r="D62" s="46">
        <v>0</v>
      </c>
      <c r="E62" s="46">
        <f t="shared" ref="E62" si="7">D62/12*3</f>
        <v>0</v>
      </c>
      <c r="F62" s="45">
        <v>104.2</v>
      </c>
      <c r="G62" s="46">
        <v>0</v>
      </c>
      <c r="H62" s="46">
        <v>0</v>
      </c>
      <c r="I62" s="128"/>
    </row>
    <row r="63" spans="1:9" ht="12.75" customHeight="1">
      <c r="A63" s="118" t="s">
        <v>74</v>
      </c>
      <c r="B63" s="119" t="s">
        <v>311</v>
      </c>
      <c r="C63" s="120" t="s">
        <v>62</v>
      </c>
      <c r="D63" s="49">
        <f>D14+D39</f>
        <v>5546.9599999999991</v>
      </c>
      <c r="E63" s="49">
        <f>E14+E39</f>
        <v>4160.22</v>
      </c>
      <c r="F63" s="49">
        <f>F14+F39</f>
        <v>4518.7019999999993</v>
      </c>
      <c r="G63" s="59">
        <f t="shared" si="0"/>
        <v>108.61690006778485</v>
      </c>
      <c r="H63" s="59">
        <f t="shared" si="1"/>
        <v>81.462675050838669</v>
      </c>
      <c r="I63" s="128"/>
    </row>
    <row r="64" spans="1:9" ht="12.75" customHeight="1">
      <c r="A64" s="118" t="s">
        <v>75</v>
      </c>
      <c r="B64" s="119" t="s">
        <v>288</v>
      </c>
      <c r="C64" s="120" t="s">
        <v>62</v>
      </c>
      <c r="D64" s="39">
        <f>D65-D63</f>
        <v>7.0400000000008731</v>
      </c>
      <c r="E64" s="39">
        <f>E65-E63</f>
        <v>5.2799999999997453</v>
      </c>
      <c r="F64" s="39">
        <f>F65-F63</f>
        <v>341.29800000000068</v>
      </c>
      <c r="G64" s="59">
        <f t="shared" si="0"/>
        <v>6463.9772727275968</v>
      </c>
      <c r="H64" s="59">
        <f t="shared" si="1"/>
        <v>4847.9829545448629</v>
      </c>
      <c r="I64" s="128"/>
    </row>
    <row r="65" spans="1:9" ht="12.75" customHeight="1">
      <c r="A65" s="117" t="s">
        <v>79</v>
      </c>
      <c r="B65" s="119" t="s">
        <v>57</v>
      </c>
      <c r="C65" s="120" t="s">
        <v>62</v>
      </c>
      <c r="D65" s="48">
        <v>5554</v>
      </c>
      <c r="E65" s="48">
        <f>D65/4*3</f>
        <v>4165.5</v>
      </c>
      <c r="F65" s="39">
        <v>4860</v>
      </c>
      <c r="G65" s="59">
        <f t="shared" si="0"/>
        <v>116.6726683471372</v>
      </c>
      <c r="H65" s="59">
        <f t="shared" si="1"/>
        <v>87.504501260352896</v>
      </c>
      <c r="I65" s="128"/>
    </row>
    <row r="66" spans="1:9" ht="12.75" customHeight="1">
      <c r="A66" s="117" t="s">
        <v>81</v>
      </c>
      <c r="B66" s="119" t="s">
        <v>146</v>
      </c>
      <c r="C66" s="120" t="s">
        <v>80</v>
      </c>
      <c r="D66" s="48">
        <v>369.3</v>
      </c>
      <c r="E66" s="48">
        <f>D66/4*3</f>
        <v>276.97500000000002</v>
      </c>
      <c r="F66" s="39">
        <v>321.60000000000002</v>
      </c>
      <c r="G66" s="59">
        <f t="shared" si="0"/>
        <v>116.11156241538045</v>
      </c>
      <c r="H66" s="59">
        <f t="shared" si="1"/>
        <v>87.083671811535339</v>
      </c>
      <c r="I66" s="128"/>
    </row>
    <row r="67" spans="1:9" ht="12.75" customHeight="1">
      <c r="A67" s="140" t="s">
        <v>131</v>
      </c>
      <c r="B67" s="141" t="s">
        <v>291</v>
      </c>
      <c r="C67" s="120" t="s">
        <v>82</v>
      </c>
      <c r="D67" s="56">
        <v>9.27</v>
      </c>
      <c r="E67" s="56">
        <v>9.27</v>
      </c>
      <c r="F67" s="57">
        <v>9.27</v>
      </c>
      <c r="G67" s="59">
        <f t="shared" si="0"/>
        <v>100</v>
      </c>
      <c r="H67" s="59">
        <f t="shared" si="1"/>
        <v>100</v>
      </c>
      <c r="I67" s="128"/>
    </row>
    <row r="68" spans="1:9" ht="12.75" customHeight="1">
      <c r="A68" s="140"/>
      <c r="B68" s="141"/>
      <c r="C68" s="120" t="s">
        <v>80</v>
      </c>
      <c r="D68" s="48">
        <v>37.700000000000003</v>
      </c>
      <c r="E68" s="48">
        <f>D68/4*3</f>
        <v>28.275000000000002</v>
      </c>
      <c r="F68" s="39">
        <v>32.9</v>
      </c>
      <c r="G68" s="59">
        <f t="shared" si="0"/>
        <v>116.35720601237843</v>
      </c>
      <c r="H68" s="59">
        <f t="shared" si="1"/>
        <v>87.267904509283809</v>
      </c>
      <c r="I68" s="128"/>
    </row>
    <row r="69" spans="1:9" ht="12.75" customHeight="1">
      <c r="A69" s="118" t="s">
        <v>132</v>
      </c>
      <c r="B69" s="119" t="s">
        <v>83</v>
      </c>
      <c r="C69" s="120" t="s">
        <v>84</v>
      </c>
      <c r="D69" s="57">
        <f t="shared" ref="D69" si="8">D65/D66</f>
        <v>15.03926347143244</v>
      </c>
      <c r="E69" s="57">
        <f>E65/E66</f>
        <v>15.039263471432438</v>
      </c>
      <c r="F69" s="57">
        <f>F65/F66</f>
        <v>15.111940298507461</v>
      </c>
      <c r="G69" s="59">
        <f t="shared" si="0"/>
        <v>100.48324724952838</v>
      </c>
      <c r="H69" s="59">
        <f t="shared" si="1"/>
        <v>100.48324724952838</v>
      </c>
      <c r="I69" s="128"/>
    </row>
    <row r="70" spans="1:9">
      <c r="A70" s="66"/>
      <c r="B70" s="60"/>
      <c r="C70" s="66"/>
      <c r="D70" s="66"/>
      <c r="E70" s="139"/>
      <c r="F70" s="139"/>
      <c r="G70" s="139"/>
      <c r="H70" s="66"/>
    </row>
    <row r="78" spans="1:9">
      <c r="A78" s="65"/>
    </row>
    <row r="79" spans="1:9">
      <c r="A79" s="65"/>
    </row>
    <row r="80" spans="1:9">
      <c r="A80" s="65"/>
    </row>
    <row r="81" spans="1:1">
      <c r="A81" s="65"/>
    </row>
    <row r="83" spans="1:1">
      <c r="A83" s="65"/>
    </row>
    <row r="86" spans="1:1">
      <c r="A86" s="65"/>
    </row>
    <row r="91" spans="1:1">
      <c r="A91" s="65"/>
    </row>
    <row r="92" spans="1:1">
      <c r="A92" s="65"/>
    </row>
    <row r="93" spans="1:1">
      <c r="A93" s="65"/>
    </row>
    <row r="94" spans="1:1">
      <c r="A94" s="65"/>
    </row>
    <row r="95" spans="1:1">
      <c r="A95" s="65"/>
    </row>
    <row r="96" spans="1:1">
      <c r="A96" s="65"/>
    </row>
    <row r="97" spans="1:1">
      <c r="A97" s="65"/>
    </row>
    <row r="98" spans="1:1">
      <c r="A98" s="65"/>
    </row>
    <row r="99" spans="1:1">
      <c r="A99" s="65"/>
    </row>
    <row r="104" spans="1:1">
      <c r="A104" s="65"/>
    </row>
    <row r="107" spans="1:1">
      <c r="A107" s="65"/>
    </row>
    <row r="108" spans="1:1">
      <c r="A108" s="65"/>
    </row>
    <row r="109" spans="1:1">
      <c r="A109" s="65"/>
    </row>
    <row r="110" spans="1:1">
      <c r="A110" s="65"/>
    </row>
    <row r="116" spans="1:1">
      <c r="A116" s="65"/>
    </row>
    <row r="117" spans="1:1">
      <c r="A117" s="65"/>
    </row>
    <row r="118" spans="1:1">
      <c r="A118" s="65"/>
    </row>
  </sheetData>
  <mergeCells count="14">
    <mergeCell ref="H12:H13"/>
    <mergeCell ref="I12:I13"/>
    <mergeCell ref="A9:I9"/>
    <mergeCell ref="E70:G70"/>
    <mergeCell ref="A67:A68"/>
    <mergeCell ref="B67:B68"/>
    <mergeCell ref="A10:H10"/>
    <mergeCell ref="A11:H11"/>
    <mergeCell ref="A12:A13"/>
    <mergeCell ref="B12:B13"/>
    <mergeCell ref="C12:C13"/>
    <mergeCell ref="D12:D13"/>
    <mergeCell ref="E12:E13"/>
    <mergeCell ref="F12:F13"/>
  </mergeCells>
  <pageMargins left="0.56000000000000005" right="0.22" top="0.24" bottom="0.22" header="0.16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Тар. сметы за 10 мес.(пит.вода)</vt:lpstr>
      <vt:lpstr>Тар. сметы за 10 месяцев(стоки)</vt:lpstr>
      <vt:lpstr>Тар. сметы за 2017 г (тех.вода)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2017-12-12T02:16:42Z</dcterms:modified>
</cp:coreProperties>
</file>