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. сметы за 2019 г.(пит.вода)" sheetId="16" r:id="rId1"/>
    <sheet name="Тар. сметы за 2019 г.(стоки)" sheetId="17" r:id="rId2"/>
    <sheet name="Тар. сметы за 2019 г. (тех.вод)" sheetId="18" r:id="rId3"/>
  </sheets>
  <definedNames>
    <definedName name="_xlnm.Print_Area" localSheetId="0">'Тар. сметы за 2019 г.(пит.вода)'!$A$1:$I$177</definedName>
  </definedNames>
  <calcPr calcId="124519"/>
  <fileRecoveryPr autoRecover="0"/>
</workbook>
</file>

<file path=xl/calcChain.xml><?xml version="1.0" encoding="utf-8"?>
<calcChain xmlns="http://schemas.openxmlformats.org/spreadsheetml/2006/main">
  <c r="I14" i="18"/>
  <c r="I13"/>
  <c r="H149" i="17"/>
  <c r="H150"/>
  <c r="H151"/>
  <c r="H152"/>
  <c r="H154"/>
  <c r="H155"/>
  <c r="H157"/>
  <c r="H158"/>
  <c r="H160"/>
  <c r="H161"/>
  <c r="H162"/>
  <c r="H163"/>
  <c r="H164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4"/>
  <c r="H115"/>
  <c r="H116"/>
  <c r="H118"/>
  <c r="H119"/>
  <c r="H120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7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3"/>
  <c r="H54"/>
  <c r="H55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14"/>
  <c r="I146"/>
  <c r="H146"/>
  <c r="I77"/>
  <c r="H77"/>
  <c r="H80" i="16"/>
  <c r="H153" s="1"/>
  <c r="H173"/>
  <c r="F20" i="18"/>
  <c r="F68"/>
  <c r="D68"/>
  <c r="E67"/>
  <c r="H67" s="1"/>
  <c r="H66"/>
  <c r="G66"/>
  <c r="I66" s="1"/>
  <c r="E65"/>
  <c r="H65" s="1"/>
  <c r="E64"/>
  <c r="I61"/>
  <c r="E61"/>
  <c r="H61" s="1"/>
  <c r="E60"/>
  <c r="H60" s="1"/>
  <c r="F59"/>
  <c r="D59"/>
  <c r="D54" s="1"/>
  <c r="D51" s="1"/>
  <c r="E58"/>
  <c r="H58" s="1"/>
  <c r="E57"/>
  <c r="H57" s="1"/>
  <c r="E56"/>
  <c r="H56" s="1"/>
  <c r="G55"/>
  <c r="E55"/>
  <c r="H55" s="1"/>
  <c r="G53"/>
  <c r="I53" s="1"/>
  <c r="E53"/>
  <c r="H53" s="1"/>
  <c r="G52"/>
  <c r="I52" s="1"/>
  <c r="E52"/>
  <c r="H52" s="1"/>
  <c r="I50"/>
  <c r="E50"/>
  <c r="H50" s="1"/>
  <c r="E49"/>
  <c r="H49" s="1"/>
  <c r="E48"/>
  <c r="H48" s="1"/>
  <c r="E47"/>
  <c r="H47" s="1"/>
  <c r="F46"/>
  <c r="D46"/>
  <c r="D43" s="1"/>
  <c r="D39" s="1"/>
  <c r="E45"/>
  <c r="H45" s="1"/>
  <c r="E44"/>
  <c r="H44" s="1"/>
  <c r="F43"/>
  <c r="F39" s="1"/>
  <c r="E42"/>
  <c r="H42" s="1"/>
  <c r="E41"/>
  <c r="H41" s="1"/>
  <c r="E40"/>
  <c r="H40" s="1"/>
  <c r="I37"/>
  <c r="E37"/>
  <c r="H37" s="1"/>
  <c r="G36"/>
  <c r="E36"/>
  <c r="H36" s="1"/>
  <c r="G35"/>
  <c r="I35" s="1"/>
  <c r="E35"/>
  <c r="H35" s="1"/>
  <c r="E34"/>
  <c r="H34" s="1"/>
  <c r="E33"/>
  <c r="H33" s="1"/>
  <c r="E32"/>
  <c r="H32" s="1"/>
  <c r="E31"/>
  <c r="H31" s="1"/>
  <c r="G30"/>
  <c r="E30"/>
  <c r="H30" s="1"/>
  <c r="E29"/>
  <c r="H29" s="1"/>
  <c r="E28"/>
  <c r="H28" s="1"/>
  <c r="G27"/>
  <c r="E27"/>
  <c r="H27" s="1"/>
  <c r="F26"/>
  <c r="D26"/>
  <c r="E25"/>
  <c r="H25" s="1"/>
  <c r="E24"/>
  <c r="H24" s="1"/>
  <c r="G23"/>
  <c r="I23" s="1"/>
  <c r="E23"/>
  <c r="H23" s="1"/>
  <c r="E22"/>
  <c r="H22" s="1"/>
  <c r="E21"/>
  <c r="H21" s="1"/>
  <c r="E20"/>
  <c r="H20" s="1"/>
  <c r="E19"/>
  <c r="H19" s="1"/>
  <c r="F18"/>
  <c r="F13" s="1"/>
  <c r="D18"/>
  <c r="E17"/>
  <c r="H17" s="1"/>
  <c r="E16"/>
  <c r="G16" s="1"/>
  <c r="I16" s="1"/>
  <c r="E15"/>
  <c r="G15" s="1"/>
  <c r="I15" s="1"/>
  <c r="F14"/>
  <c r="D14"/>
  <c r="D13" l="1"/>
  <c r="G21"/>
  <c r="I21" s="1"/>
  <c r="G25"/>
  <c r="I25" s="1"/>
  <c r="E26"/>
  <c r="H26" s="1"/>
  <c r="G41"/>
  <c r="E68"/>
  <c r="G65"/>
  <c r="I65" s="1"/>
  <c r="G26"/>
  <c r="I26" s="1"/>
  <c r="G20"/>
  <c r="I20" s="1"/>
  <c r="G64"/>
  <c r="I64" s="1"/>
  <c r="G42"/>
  <c r="I42" s="1"/>
  <c r="D38"/>
  <c r="G40"/>
  <c r="I40" s="1"/>
  <c r="G24"/>
  <c r="I24" s="1"/>
  <c r="G22"/>
  <c r="I22" s="1"/>
  <c r="H68"/>
  <c r="H15"/>
  <c r="H16"/>
  <c r="E14"/>
  <c r="G14" s="1"/>
  <c r="G17"/>
  <c r="I17" s="1"/>
  <c r="E18"/>
  <c r="H18" s="1"/>
  <c r="G19"/>
  <c r="I19" s="1"/>
  <c r="G28"/>
  <c r="I28" s="1"/>
  <c r="G29"/>
  <c r="G31"/>
  <c r="I31" s="1"/>
  <c r="G32"/>
  <c r="I32" s="1"/>
  <c r="G33"/>
  <c r="I33" s="1"/>
  <c r="G34"/>
  <c r="G44"/>
  <c r="I44" s="1"/>
  <c r="G45"/>
  <c r="I45" s="1"/>
  <c r="E46"/>
  <c r="H46" s="1"/>
  <c r="G47"/>
  <c r="I47" s="1"/>
  <c r="G48"/>
  <c r="I48" s="1"/>
  <c r="G49"/>
  <c r="I49" s="1"/>
  <c r="F54"/>
  <c r="G56"/>
  <c r="I56" s="1"/>
  <c r="G57"/>
  <c r="I57" s="1"/>
  <c r="G58"/>
  <c r="I58" s="1"/>
  <c r="E59"/>
  <c r="E54" s="1"/>
  <c r="E51" s="1"/>
  <c r="G60"/>
  <c r="I60" s="1"/>
  <c r="H64"/>
  <c r="G67"/>
  <c r="I67" s="1"/>
  <c r="G68"/>
  <c r="I68" s="1"/>
  <c r="D62" l="1"/>
  <c r="D63" s="1"/>
  <c r="G59"/>
  <c r="I59" s="1"/>
  <c r="H59"/>
  <c r="E43"/>
  <c r="G18"/>
  <c r="I18" s="1"/>
  <c r="G54"/>
  <c r="I54" s="1"/>
  <c r="H54"/>
  <c r="F51"/>
  <c r="G46"/>
  <c r="I46" s="1"/>
  <c r="E13"/>
  <c r="H14"/>
  <c r="E39" l="1"/>
  <c r="G43"/>
  <c r="I43" s="1"/>
  <c r="H43"/>
  <c r="H13"/>
  <c r="G13"/>
  <c r="G51"/>
  <c r="I51" s="1"/>
  <c r="H51"/>
  <c r="F38"/>
  <c r="H39" l="1"/>
  <c r="E38"/>
  <c r="E62" s="1"/>
  <c r="E63" s="1"/>
  <c r="G39"/>
  <c r="I39" s="1"/>
  <c r="G38"/>
  <c r="I38" s="1"/>
  <c r="H38"/>
  <c r="F62"/>
  <c r="F63" s="1"/>
  <c r="G62" l="1"/>
  <c r="I62" s="1"/>
  <c r="H62"/>
  <c r="G63" l="1"/>
  <c r="I63" s="1"/>
  <c r="H63"/>
  <c r="F87" i="17" l="1"/>
  <c r="F23"/>
  <c r="F137" i="16"/>
  <c r="F96" l="1"/>
  <c r="F23"/>
  <c r="E163" i="17"/>
  <c r="E162"/>
  <c r="E158"/>
  <c r="E152"/>
  <c r="E151"/>
  <c r="E149"/>
  <c r="E148"/>
  <c r="G146"/>
  <c r="E135"/>
  <c r="E136"/>
  <c r="E137"/>
  <c r="E138"/>
  <c r="E139"/>
  <c r="E140"/>
  <c r="E142"/>
  <c r="E143"/>
  <c r="E144"/>
  <c r="E145"/>
  <c r="E134"/>
  <c r="E131"/>
  <c r="E132"/>
  <c r="E130"/>
  <c r="E127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05"/>
  <c r="E99"/>
  <c r="E100"/>
  <c r="E101"/>
  <c r="E102"/>
  <c r="E103"/>
  <c r="E98"/>
  <c r="E90"/>
  <c r="E91"/>
  <c r="E92"/>
  <c r="E93"/>
  <c r="E94"/>
  <c r="E95"/>
  <c r="E96"/>
  <c r="E89"/>
  <c r="E86"/>
  <c r="E80"/>
  <c r="E81"/>
  <c r="E82"/>
  <c r="E83"/>
  <c r="E79"/>
  <c r="F77"/>
  <c r="F146" s="1"/>
  <c r="G77"/>
  <c r="E77"/>
  <c r="E146" s="1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45"/>
  <c r="E36"/>
  <c r="E37"/>
  <c r="E38"/>
  <c r="E39"/>
  <c r="E40"/>
  <c r="E41"/>
  <c r="E42"/>
  <c r="E43"/>
  <c r="E35"/>
  <c r="E31"/>
  <c r="E32"/>
  <c r="E33"/>
  <c r="E30"/>
  <c r="E26"/>
  <c r="E27"/>
  <c r="E25"/>
  <c r="E22"/>
  <c r="E17"/>
  <c r="E18"/>
  <c r="E19"/>
  <c r="E20"/>
  <c r="E16"/>
  <c r="E174" i="16"/>
  <c r="H174" s="1"/>
  <c r="E172"/>
  <c r="H172" s="1"/>
  <c r="E171"/>
  <c r="H171" s="1"/>
  <c r="E170"/>
  <c r="H170" s="1"/>
  <c r="E168"/>
  <c r="H168" s="1"/>
  <c r="E162"/>
  <c r="H162" s="1"/>
  <c r="E161"/>
  <c r="H161" s="1"/>
  <c r="E156"/>
  <c r="H156" s="1"/>
  <c r="E157"/>
  <c r="H157" s="1"/>
  <c r="E158"/>
  <c r="E159"/>
  <c r="H159" s="1"/>
  <c r="E155"/>
  <c r="H155" s="1"/>
  <c r="E144"/>
  <c r="H144" s="1"/>
  <c r="E145"/>
  <c r="H145" s="1"/>
  <c r="E146"/>
  <c r="H146" s="1"/>
  <c r="E147"/>
  <c r="H147" s="1"/>
  <c r="E148"/>
  <c r="H148" s="1"/>
  <c r="E149"/>
  <c r="H149" s="1"/>
  <c r="E151"/>
  <c r="H151" s="1"/>
  <c r="E152"/>
  <c r="H152" s="1"/>
  <c r="E143"/>
  <c r="H143" s="1"/>
  <c r="E140"/>
  <c r="H140" s="1"/>
  <c r="E141"/>
  <c r="H141" s="1"/>
  <c r="E139"/>
  <c r="H139" s="1"/>
  <c r="E136"/>
  <c r="H136" s="1"/>
  <c r="E118"/>
  <c r="H118" s="1"/>
  <c r="E119"/>
  <c r="H119" s="1"/>
  <c r="E120"/>
  <c r="H120" s="1"/>
  <c r="E121"/>
  <c r="H121" s="1"/>
  <c r="E122"/>
  <c r="E123"/>
  <c r="H123" s="1"/>
  <c r="E124"/>
  <c r="H124" s="1"/>
  <c r="E125"/>
  <c r="H125" s="1"/>
  <c r="E126"/>
  <c r="E127"/>
  <c r="H127" s="1"/>
  <c r="E128"/>
  <c r="H128" s="1"/>
  <c r="E129"/>
  <c r="H129" s="1"/>
  <c r="E130"/>
  <c r="E131"/>
  <c r="H131" s="1"/>
  <c r="E132"/>
  <c r="H132" s="1"/>
  <c r="E133"/>
  <c r="H133" s="1"/>
  <c r="E134"/>
  <c r="H134" s="1"/>
  <c r="E117"/>
  <c r="H117" s="1"/>
  <c r="E108"/>
  <c r="H108" s="1"/>
  <c r="E109"/>
  <c r="H109" s="1"/>
  <c r="E110"/>
  <c r="H110" s="1"/>
  <c r="E111"/>
  <c r="H111" s="1"/>
  <c r="E112"/>
  <c r="H112" s="1"/>
  <c r="E113"/>
  <c r="H113" s="1"/>
  <c r="E114"/>
  <c r="H114" s="1"/>
  <c r="E115"/>
  <c r="H115" s="1"/>
  <c r="E107"/>
  <c r="H107" s="1"/>
  <c r="E99"/>
  <c r="H99" s="1"/>
  <c r="E100"/>
  <c r="H100" s="1"/>
  <c r="E101"/>
  <c r="H101" s="1"/>
  <c r="E102"/>
  <c r="H102" s="1"/>
  <c r="E103"/>
  <c r="H103" s="1"/>
  <c r="E104"/>
  <c r="H104" s="1"/>
  <c r="E105"/>
  <c r="H105" s="1"/>
  <c r="E98"/>
  <c r="H98" s="1"/>
  <c r="E95"/>
  <c r="H95" s="1"/>
  <c r="E83"/>
  <c r="H83" s="1"/>
  <c r="E84"/>
  <c r="H84" s="1"/>
  <c r="E85"/>
  <c r="H85" s="1"/>
  <c r="E86"/>
  <c r="H86" s="1"/>
  <c r="E87"/>
  <c r="H87" s="1"/>
  <c r="E88"/>
  <c r="H88" s="1"/>
  <c r="E89"/>
  <c r="H89" s="1"/>
  <c r="E90"/>
  <c r="H90" s="1"/>
  <c r="E91"/>
  <c r="H91" s="1"/>
  <c r="E92"/>
  <c r="H92" s="1"/>
  <c r="E82"/>
  <c r="H82" s="1"/>
  <c r="F80"/>
  <c r="F153" s="1"/>
  <c r="G80"/>
  <c r="G153" s="1"/>
  <c r="E80"/>
  <c r="E153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E60"/>
  <c r="H60" s="1"/>
  <c r="E61"/>
  <c r="H61" s="1"/>
  <c r="E62"/>
  <c r="E63"/>
  <c r="E64"/>
  <c r="H64" s="1"/>
  <c r="E65"/>
  <c r="H65" s="1"/>
  <c r="E66"/>
  <c r="H66" s="1"/>
  <c r="E67"/>
  <c r="H67" s="1"/>
  <c r="E68"/>
  <c r="H68" s="1"/>
  <c r="E69"/>
  <c r="H69" s="1"/>
  <c r="E70"/>
  <c r="H70" s="1"/>
  <c r="E71"/>
  <c r="E72"/>
  <c r="E73"/>
  <c r="H73" s="1"/>
  <c r="E74"/>
  <c r="H74" s="1"/>
  <c r="E75"/>
  <c r="H75" s="1"/>
  <c r="E76"/>
  <c r="H76" s="1"/>
  <c r="E77"/>
  <c r="H77" s="1"/>
  <c r="E78"/>
  <c r="H78" s="1"/>
  <c r="E79"/>
  <c r="H79" s="1"/>
  <c r="E49"/>
  <c r="H49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45"/>
  <c r="H45" s="1"/>
  <c r="E46"/>
  <c r="H46" s="1"/>
  <c r="E47"/>
  <c r="H47" s="1"/>
  <c r="E35"/>
  <c r="H35" s="1"/>
  <c r="E31"/>
  <c r="H31" s="1"/>
  <c r="E32"/>
  <c r="H32" s="1"/>
  <c r="E33"/>
  <c r="H33" s="1"/>
  <c r="E30"/>
  <c r="H30" s="1"/>
  <c r="E26"/>
  <c r="H26" s="1"/>
  <c r="E27"/>
  <c r="H27" s="1"/>
  <c r="E25"/>
  <c r="H25" s="1"/>
  <c r="E22"/>
  <c r="H22" s="1"/>
  <c r="E16"/>
  <c r="H16" s="1"/>
  <c r="E17"/>
  <c r="H17" s="1"/>
  <c r="E18"/>
  <c r="H18" s="1"/>
  <c r="E19"/>
  <c r="H19" s="1"/>
  <c r="E20"/>
  <c r="H20" s="1"/>
  <c r="E15"/>
  <c r="H15" s="1"/>
  <c r="F128" i="17"/>
  <c r="E29"/>
  <c r="E29" i="16" l="1"/>
  <c r="H29" s="1"/>
  <c r="D21" i="17"/>
  <c r="D28"/>
  <c r="E28" s="1"/>
  <c r="D21" i="16"/>
  <c r="D28"/>
  <c r="E28" s="1"/>
  <c r="H28" s="1"/>
  <c r="E153" i="17" l="1"/>
  <c r="E163" i="16" l="1"/>
  <c r="E21" l="1"/>
  <c r="E14"/>
  <c r="G15"/>
  <c r="G108" i="17"/>
  <c r="G92"/>
  <c r="G94"/>
  <c r="F44"/>
  <c r="F34" s="1"/>
  <c r="G40"/>
  <c r="G42"/>
  <c r="G52"/>
  <c r="G56"/>
  <c r="G163"/>
  <c r="G162"/>
  <c r="E161"/>
  <c r="G161" s="1"/>
  <c r="G149"/>
  <c r="G148"/>
  <c r="G143"/>
  <c r="G145"/>
  <c r="G136"/>
  <c r="G134"/>
  <c r="G132"/>
  <c r="G106"/>
  <c r="G113"/>
  <c r="G114"/>
  <c r="G115"/>
  <c r="G117"/>
  <c r="G118"/>
  <c r="G119"/>
  <c r="G121"/>
  <c r="G123"/>
  <c r="G124"/>
  <c r="G105"/>
  <c r="G101"/>
  <c r="G90"/>
  <c r="G95"/>
  <c r="G89"/>
  <c r="G86"/>
  <c r="G80"/>
  <c r="G81"/>
  <c r="G82"/>
  <c r="G49"/>
  <c r="G50"/>
  <c r="G51"/>
  <c r="G53"/>
  <c r="G54"/>
  <c r="G55"/>
  <c r="G57"/>
  <c r="G58"/>
  <c r="G59"/>
  <c r="G64"/>
  <c r="G65"/>
  <c r="G66"/>
  <c r="G68"/>
  <c r="G69"/>
  <c r="G70"/>
  <c r="G71"/>
  <c r="G72"/>
  <c r="G73"/>
  <c r="G75"/>
  <c r="G76"/>
  <c r="G45"/>
  <c r="G38"/>
  <c r="G26"/>
  <c r="G27"/>
  <c r="G28"/>
  <c r="G29"/>
  <c r="G30"/>
  <c r="G31"/>
  <c r="G33"/>
  <c r="G25"/>
  <c r="G22"/>
  <c r="G17"/>
  <c r="G152" l="1"/>
  <c r="G43"/>
  <c r="G41"/>
  <c r="G39"/>
  <c r="G102"/>
  <c r="G99"/>
  <c r="G93"/>
  <c r="G91"/>
  <c r="G137"/>
  <c r="G109"/>
  <c r="G153"/>
  <c r="G35"/>
  <c r="G18"/>
  <c r="G79"/>
  <c r="G116"/>
  <c r="G107"/>
  <c r="G144"/>
  <c r="G142"/>
  <c r="G138"/>
  <c r="G135"/>
  <c r="G131"/>
  <c r="G130"/>
  <c r="G127"/>
  <c r="G125"/>
  <c r="G122"/>
  <c r="G120"/>
  <c r="G112"/>
  <c r="G111"/>
  <c r="G110"/>
  <c r="G103"/>
  <c r="G100"/>
  <c r="G96"/>
  <c r="G83"/>
  <c r="G74"/>
  <c r="G67"/>
  <c r="G63"/>
  <c r="G62"/>
  <c r="G61"/>
  <c r="G60"/>
  <c r="G48"/>
  <c r="G47"/>
  <c r="G46"/>
  <c r="G37"/>
  <c r="G36"/>
  <c r="G32"/>
  <c r="G20"/>
  <c r="G19"/>
  <c r="G16"/>
  <c r="F175" i="16" l="1"/>
  <c r="G166" l="1"/>
  <c r="G168"/>
  <c r="G169"/>
  <c r="G170"/>
  <c r="G173"/>
  <c r="G163"/>
  <c r="G162"/>
  <c r="G156"/>
  <c r="G157"/>
  <c r="G158"/>
  <c r="G155"/>
  <c r="G152"/>
  <c r="G122"/>
  <c r="G123"/>
  <c r="G124"/>
  <c r="G125"/>
  <c r="G126"/>
  <c r="G130"/>
  <c r="G131"/>
  <c r="G84"/>
  <c r="G85"/>
  <c r="G86"/>
  <c r="G87"/>
  <c r="G88"/>
  <c r="G89"/>
  <c r="G90"/>
  <c r="G91"/>
  <c r="G82"/>
  <c r="G51"/>
  <c r="G53"/>
  <c r="G55"/>
  <c r="G56"/>
  <c r="G59"/>
  <c r="G61"/>
  <c r="G62"/>
  <c r="G63"/>
  <c r="G64"/>
  <c r="G65"/>
  <c r="G67"/>
  <c r="G69"/>
  <c r="G71"/>
  <c r="G72"/>
  <c r="G73"/>
  <c r="G74"/>
  <c r="G75"/>
  <c r="G77"/>
  <c r="G78"/>
  <c r="G79"/>
  <c r="G49"/>
  <c r="G151" i="17"/>
  <c r="G139" l="1"/>
  <c r="G140"/>
  <c r="G98"/>
  <c r="G76" i="16"/>
  <c r="G70"/>
  <c r="G68"/>
  <c r="G66"/>
  <c r="G60"/>
  <c r="G58"/>
  <c r="G54"/>
  <c r="G52"/>
  <c r="G50"/>
  <c r="G47"/>
  <c r="G45"/>
  <c r="G43"/>
  <c r="G41"/>
  <c r="G39"/>
  <c r="G37"/>
  <c r="G35"/>
  <c r="G32"/>
  <c r="G30"/>
  <c r="G26"/>
  <c r="G22"/>
  <c r="G20"/>
  <c r="G18"/>
  <c r="G16"/>
  <c r="G151"/>
  <c r="G147"/>
  <c r="G146"/>
  <c r="G145"/>
  <c r="G144"/>
  <c r="G143"/>
  <c r="G141"/>
  <c r="G140"/>
  <c r="G139"/>
  <c r="G136"/>
  <c r="G134"/>
  <c r="G133"/>
  <c r="G132"/>
  <c r="G129"/>
  <c r="G128"/>
  <c r="G127"/>
  <c r="G121"/>
  <c r="G120"/>
  <c r="G119"/>
  <c r="G118"/>
  <c r="G117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5"/>
  <c r="G92"/>
  <c r="G83"/>
  <c r="G174"/>
  <c r="G172"/>
  <c r="G171"/>
  <c r="G159"/>
  <c r="G57"/>
  <c r="G46"/>
  <c r="G44"/>
  <c r="G42"/>
  <c r="G40"/>
  <c r="G38"/>
  <c r="G36"/>
  <c r="G33"/>
  <c r="G31"/>
  <c r="G29"/>
  <c r="G27"/>
  <c r="G25"/>
  <c r="G19"/>
  <c r="G17"/>
  <c r="G149" l="1"/>
  <c r="G148"/>
  <c r="D128" i="17"/>
  <c r="D87"/>
  <c r="D137" i="16"/>
  <c r="D96"/>
  <c r="G161" l="1"/>
  <c r="F14" l="1"/>
  <c r="H14" s="1"/>
  <c r="F104" i="17"/>
  <c r="F21"/>
  <c r="F15"/>
  <c r="F97" l="1"/>
  <c r="F48" i="16"/>
  <c r="F21"/>
  <c r="H21" s="1"/>
  <c r="F85" i="17" l="1"/>
  <c r="F14"/>
  <c r="F34" i="16"/>
  <c r="F13" l="1"/>
  <c r="D23" l="1"/>
  <c r="E160" i="17"/>
  <c r="G160" l="1"/>
  <c r="D23"/>
  <c r="F164" l="1"/>
  <c r="E159"/>
  <c r="G159" s="1"/>
  <c r="G158"/>
  <c r="E156"/>
  <c r="G156" s="1"/>
  <c r="F150"/>
  <c r="D150"/>
  <c r="F141"/>
  <c r="D141"/>
  <c r="E141" s="1"/>
  <c r="E129"/>
  <c r="E128"/>
  <c r="D104"/>
  <c r="D97" s="1"/>
  <c r="D85" s="1"/>
  <c r="E88"/>
  <c r="E87"/>
  <c r="D44"/>
  <c r="D34" s="1"/>
  <c r="E24"/>
  <c r="E23"/>
  <c r="E15"/>
  <c r="D15"/>
  <c r="D175" i="16"/>
  <c r="E175"/>
  <c r="H175" s="1"/>
  <c r="F160"/>
  <c r="E160"/>
  <c r="D160"/>
  <c r="F150"/>
  <c r="D150"/>
  <c r="E150" s="1"/>
  <c r="E138"/>
  <c r="F116"/>
  <c r="H116" s="1"/>
  <c r="E116"/>
  <c r="E106" s="1"/>
  <c r="D116"/>
  <c r="D106" s="1"/>
  <c r="D94" s="1"/>
  <c r="E97"/>
  <c r="H97" s="1"/>
  <c r="E96"/>
  <c r="H96" s="1"/>
  <c r="E48"/>
  <c r="H48" s="1"/>
  <c r="D48"/>
  <c r="D34" s="1"/>
  <c r="E24"/>
  <c r="D14"/>
  <c r="H24" l="1"/>
  <c r="E23"/>
  <c r="H23" s="1"/>
  <c r="H138"/>
  <c r="E137"/>
  <c r="H137" s="1"/>
  <c r="H150"/>
  <c r="H160"/>
  <c r="D142"/>
  <c r="E142"/>
  <c r="G24" i="17"/>
  <c r="G129"/>
  <c r="G141"/>
  <c r="G128"/>
  <c r="G88"/>
  <c r="G87"/>
  <c r="G23"/>
  <c r="G15"/>
  <c r="G96" i="16"/>
  <c r="G14"/>
  <c r="G24"/>
  <c r="G97"/>
  <c r="G138"/>
  <c r="D135"/>
  <c r="D93" s="1"/>
  <c r="G160"/>
  <c r="G175"/>
  <c r="G116"/>
  <c r="G48"/>
  <c r="D133" i="17"/>
  <c r="D126" s="1"/>
  <c r="D84" s="1"/>
  <c r="E133"/>
  <c r="D14"/>
  <c r="D13" i="16"/>
  <c r="F133" i="17"/>
  <c r="F142" i="16"/>
  <c r="H142" s="1"/>
  <c r="F106"/>
  <c r="H106" s="1"/>
  <c r="E94"/>
  <c r="E34"/>
  <c r="E21" i="17"/>
  <c r="E44"/>
  <c r="E104"/>
  <c r="E150"/>
  <c r="E13" i="16" l="1"/>
  <c r="H13" s="1"/>
  <c r="H34"/>
  <c r="G150"/>
  <c r="G150" i="17"/>
  <c r="E126"/>
  <c r="G133"/>
  <c r="G104"/>
  <c r="G21"/>
  <c r="G23" i="16"/>
  <c r="G21"/>
  <c r="G137"/>
  <c r="G44" i="17"/>
  <c r="G142" i="16"/>
  <c r="G106"/>
  <c r="G34"/>
  <c r="D154" i="17"/>
  <c r="D157" s="1"/>
  <c r="D155" s="1"/>
  <c r="D164" i="16"/>
  <c r="D167" s="1"/>
  <c r="D165" s="1"/>
  <c r="F126" i="17"/>
  <c r="E34"/>
  <c r="F135" i="16"/>
  <c r="F94"/>
  <c r="H94" s="1"/>
  <c r="E135"/>
  <c r="E93" s="1"/>
  <c r="E97" i="17"/>
  <c r="H135" i="16" l="1"/>
  <c r="G126" i="17"/>
  <c r="G97"/>
  <c r="G34"/>
  <c r="G135" i="16"/>
  <c r="G94"/>
  <c r="G13"/>
  <c r="F93"/>
  <c r="D164" i="17"/>
  <c r="E14"/>
  <c r="F84"/>
  <c r="E164" i="16"/>
  <c r="E167" s="1"/>
  <c r="E85" i="17"/>
  <c r="F164" i="16" l="1"/>
  <c r="H93"/>
  <c r="E165"/>
  <c r="H167"/>
  <c r="G85" i="17"/>
  <c r="G14"/>
  <c r="F154"/>
  <c r="F155" s="1"/>
  <c r="G93" i="16"/>
  <c r="E164" i="17"/>
  <c r="E84"/>
  <c r="G84" s="1"/>
  <c r="F165" i="16" l="1"/>
  <c r="H165" s="1"/>
  <c r="H164"/>
  <c r="G164" i="17"/>
  <c r="G164" i="16"/>
  <c r="E154" i="17"/>
  <c r="E157" l="1"/>
  <c r="E155" s="1"/>
  <c r="G154"/>
  <c r="G165" i="16"/>
  <c r="G155" i="17" l="1"/>
  <c r="G167" i="16"/>
  <c r="G157" i="17" l="1"/>
  <c r="G28" i="16"/>
</calcChain>
</file>

<file path=xl/sharedStrings.xml><?xml version="1.0" encoding="utf-8"?>
<sst xmlns="http://schemas.openxmlformats.org/spreadsheetml/2006/main" count="1051" uniqueCount="336">
  <si>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</si>
  <si>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</si>
  <si>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</si>
  <si>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</si>
  <si>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</si>
  <si>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</si>
  <si>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</si>
  <si>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</si>
  <si>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</si>
  <si>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</si>
  <si>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</si>
  <si>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</si>
  <si>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</si>
  <si>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</si>
  <si>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</si>
  <si>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</si>
  <si>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</si>
  <si>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</si>
  <si>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</si>
  <si>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</si>
  <si>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</si>
  <si>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</si>
  <si>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</si>
  <si>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</si>
  <si>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</si>
  <si>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</si>
  <si>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</si>
  <si>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</si>
  <si>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</si>
  <si>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</si>
  <si>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</si>
  <si>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</si>
  <si>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</si>
  <si>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</si>
  <si>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</si>
  <si>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</si>
  <si>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</si>
  <si>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</si>
  <si>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</si>
  <si>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</si>
  <si>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</si>
  <si>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</si>
  <si>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</si>
  <si>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</si>
  <si>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</si>
  <si>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</si>
  <si>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</si>
  <si>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</si>
  <si>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</si>
  <si>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</si>
  <si>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</si>
  <si>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</si>
  <si>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</si>
  <si>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</si>
  <si>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</si>
  <si>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</si>
  <si>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</si>
  <si>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</si>
  <si>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</si>
  <si>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</si>
  <si>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</si>
  <si>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</si>
  <si>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</si>
  <si>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</si>
  <si>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</si>
  <si>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</si>
  <si>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</si>
  <si>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</si>
  <si>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</si>
  <si>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</si>
  <si>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</si>
  <si>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</si>
  <si>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</si>
  <si>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</si>
  <si>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</si>
  <si>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</si>
  <si>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</si>
  <si>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</si>
  <si>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</si>
  <si>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</si>
  <si>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</si>
  <si>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</si>
  <si>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</si>
  <si>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</si>
  <si>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</si>
  <si>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</si>
  <si>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</si>
  <si>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</si>
  <si>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</si>
  <si>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</si>
  <si>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</si>
  <si>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</si>
  <si>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</si>
  <si>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</si>
  <si>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</si>
  <si>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</si>
  <si>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</si>
  <si>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</si>
  <si>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</si>
  <si>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</si>
  <si>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</si>
  <si>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</si>
  <si>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</si>
  <si>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</si>
  <si>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</si>
  <si>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</si>
  <si>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</si>
  <si>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</si>
  <si>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</si>
  <si>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</si>
  <si>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</si>
  <si>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</si>
  <si>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</si>
  <si>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</si>
  <si>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</si>
  <si>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</si>
  <si>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</si>
  <si>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</si>
  <si>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</si>
  <si>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</si>
  <si>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</si>
  <si>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</si>
  <si>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</si>
  <si>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</si>
  <si>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</si>
  <si>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</si>
  <si>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</si>
  <si>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</si>
  <si>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</si>
  <si>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</si>
  <si>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</si>
  <si>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</si>
  <si>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</si>
  <si>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</si>
  <si>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</si>
  <si>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</si>
  <si>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</si>
  <si>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</si>
  <si>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</si>
  <si>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</si>
  <si>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</si>
  <si>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</si>
  <si>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</si>
  <si>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</si>
  <si>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</si>
  <si>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</si>
  <si>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</si>
  <si>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</si>
  <si>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</si>
  <si>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</si>
  <si>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</si>
  <si>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</si>
  <si>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</si>
  <si>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</si>
  <si>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</si>
  <si>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</si>
  <si>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</si>
  <si>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</si>
  <si>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</si>
  <si>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</si>
  <si>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</si>
  <si>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</si>
  <si>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</si>
  <si>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</si>
  <si>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</si>
  <si>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</si>
  <si>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</si>
  <si>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</si>
  <si>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</si>
  <si>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</si>
  <si>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</si>
  <si>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</si>
  <si>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</si>
  <si>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</si>
  <si>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</si>
  <si>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расходы на содержание и обслуживание ВТ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</si>
  <si>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</si>
  <si>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</si>
  <si>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</si>
  <si>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</si>
  <si>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</si>
  <si>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</si>
  <si>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</si>
  <si>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</si>
  <si>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</si>
  <si>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</si>
  <si>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</si>
  <si>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</si>
  <si>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</si>
  <si>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</si>
  <si>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</si>
  <si>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</si>
  <si>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</si>
  <si>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</si>
  <si>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</si>
  <si>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</si>
  <si>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</si>
  <si>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</si>
  <si>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</si>
  <si>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</si>
  <si>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</si>
  <si>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</si>
  <si>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</si>
  <si>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</si>
  <si>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</si>
  <si>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</si>
  <si>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</si>
  <si>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</si>
  <si>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</si>
  <si>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</si>
  <si>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</si>
  <si>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</si>
  <si>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</si>
  <si>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</si>
  <si>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</si>
  <si>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</si>
  <si>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</si>
  <si>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</si>
  <si>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</si>
  <si>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</si>
  <si>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</si>
  <si>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</si>
  <si>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</si>
  <si>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</si>
  <si>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</si>
  <si>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</si>
  <si>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</si>
  <si>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</si>
  <si>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</si>
  <si>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</si>
  <si>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</si>
  <si>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</si>
  <si>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</si>
  <si>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</si>
  <si>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</si>
  <si>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</si>
  <si>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</si>
  <si>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</si>
  <si>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</si>
  <si>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</si>
  <si>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</si>
  <si>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</si>
  <si>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</si>
  <si>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</si>
  <si>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</si>
  <si>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</si>
  <si>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</si>
  <si>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</si>
  <si>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</si>
  <si>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</si>
  <si>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</si>
  <si>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</si>
  <si>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</si>
  <si>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</si>
  <si>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</si>
  <si>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</si>
  <si>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</si>
  <si>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</si>
  <si>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</si>
  <si>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</si>
  <si>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</si>
  <si>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</si>
  <si>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</si>
  <si>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</si>
  <si>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</si>
  <si>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</si>
  <si>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</si>
  <si>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</si>
  <si>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</si>
  <si>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</si>
  <si>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</si>
  <si>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</si>
  <si>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</si>
  <si>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</si>
  <si>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</si>
  <si>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</si>
  <si>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</si>
  <si>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</si>
  <si>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</si>
  <si>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</si>
  <si>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</si>
  <si>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</si>
  <si>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</si>
  <si>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</si>
  <si>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</si>
  <si>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</si>
  <si>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</si>
  <si>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</si>
  <si>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</si>
  <si>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</si>
  <si>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</si>
  <si>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</si>
  <si>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</si>
  <si>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</si>
  <si>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</si>
  <si>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</si>
  <si>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Необоснованно полученный доход</t>
  </si>
  <si>
    <t>наименование показателей</t>
  </si>
  <si>
    <t>поверка средств измерений (манометры)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</si>
  <si>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</si>
  <si>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</si>
  <si>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</si>
  <si>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</si>
  <si>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</si>
  <si>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</si>
  <si>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принято                          в тарифе                  на 2019 год</t>
  </si>
  <si>
    <t>отклонение факт к принято за 5 месяцев 2019 г.</t>
  </si>
  <si>
    <t>факт к принято на 7 мес. 2017 г., %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</si>
  <si>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</si>
  <si>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</si>
  <si>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</si>
  <si>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</si>
  <si>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</si>
  <si>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</si>
  <si>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</si>
  <si>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</si>
  <si>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</si>
  <si>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</si>
  <si>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</si>
  <si>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</si>
  <si>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</si>
  <si>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>отклонение факт к принято</t>
  </si>
  <si>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</si>
  <si>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</si>
  <si>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</si>
  <si>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</si>
  <si>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</si>
  <si>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</si>
  <si>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</si>
  <si>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Сведения об исполнении тарифной сметы  на услуги по подаче воды по магистральным трубопроводам и распределительным сетям (вода питьевая) ГКП "Костанай-Су" акимата города Костаная ГУ "Отдел ЖКХ, пассажирского транспорта и автомобильных дорог акимата города Костаная" на 1 июня 2019 года</t>
  </si>
  <si>
    <t>отклонение, %</t>
  </si>
  <si>
    <t>причины отклонения</t>
  </si>
  <si>
    <t>принято в тарифе на 1 июня 2019 года</t>
  </si>
  <si>
    <t>фактически  на  1 июня 2019 года</t>
  </si>
  <si>
    <t>Сведения об исполнении тарифной сметы  на услуги по отводу и очистке сточных вод ГКП "Костанай-Су" акимата города Костаная ГУ "Отдел ЖКХ, пассажирского транспорта и автомобильных дорог акимата города Костаная" на 1 июня 2019 года</t>
  </si>
  <si>
    <t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на 1 июня 2019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</si>
</sst>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3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5" fillId="0" borderId="0" xfId="0" applyFont="1" applyFill="1"/>
    <xf numFmtId="165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164" fontId="18" fillId="0" borderId="0" xfId="0" applyNumberFormat="1" applyFont="1" applyFill="1"/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49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/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1" fillId="0" borderId="0" xfId="0" applyFont="1" applyFill="1"/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165" fontId="15" fillId="0" borderId="0" xfId="0" applyNumberFormat="1" applyFont="1" applyFill="1"/>
    <xf numFmtId="16" fontId="15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8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9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4"/>
  <sheetViews>
    <sheetView tabSelected="1" workbookViewId="0">
      <selection activeCell="F174" sqref="F174"/>
    </sheetView>
  </sheetViews>
  <sheetFormatPr defaultRowHeight="15"/>
  <cols>
    <col min="1" max="1" width="4.42578125" style="44" customWidth="1"/>
    <col min="2" max="2" width="41.140625" style="44" customWidth="1"/>
    <col min="3" max="3" width="7.42578125" style="44" customWidth="1"/>
    <col min="4" max="4" width="9.7109375" style="73" hidden="1" customWidth="1"/>
    <col min="5" max="5" width="9.7109375" style="73" customWidth="1"/>
    <col min="6" max="6" width="10.5703125" style="77" customWidth="1"/>
    <col min="7" max="7" width="10.28515625" style="75" hidden="1" customWidth="1"/>
    <col min="8" max="8" width="10.5703125" style="75" customWidth="1"/>
    <col min="9" max="9" width="11" style="44" customWidth="1"/>
    <col min="10" max="10" width="10.42578125" style="44" bestFit="1" customWidth="1"/>
    <col min="11" max="16384" width="9.140625" style="44"/>
  </cols>
  <sheetData>
    <row r="1" spans="1:11" s="42" customFormat="1" ht="12" customHeight="1">
      <c r="A1" s="112"/>
      <c r="B1" s="112"/>
      <c r="C1" s="112"/>
      <c r="D1" s="113"/>
      <c r="E1" s="89"/>
      <c r="G1" s="114"/>
      <c r="H1" s="115" t="s">
        <v>322</v>
      </c>
    </row>
    <row r="2" spans="1:11" s="42" customFormat="1" ht="12" customHeight="1">
      <c r="A2" s="116"/>
      <c r="B2" s="116"/>
      <c r="C2" s="116"/>
      <c r="D2" s="113"/>
      <c r="E2" s="90"/>
      <c r="G2" s="117"/>
      <c r="H2" s="115" t="s">
        <v>323</v>
      </c>
    </row>
    <row r="3" spans="1:11" s="42" customFormat="1" ht="12" customHeight="1">
      <c r="A3" s="116"/>
      <c r="B3" s="116"/>
      <c r="C3" s="116"/>
      <c r="D3" s="113"/>
      <c r="E3" s="90"/>
      <c r="G3" s="117"/>
      <c r="H3" s="115" t="s">
        <v>324</v>
      </c>
    </row>
    <row r="4" spans="1:11" s="42" customFormat="1" ht="12" customHeight="1">
      <c r="A4" s="116"/>
      <c r="B4" s="116"/>
      <c r="C4" s="116"/>
      <c r="D4" s="113"/>
      <c r="E4" s="90"/>
      <c r="G4" s="117"/>
      <c r="H4" s="115" t="s">
        <v>325</v>
      </c>
    </row>
    <row r="5" spans="1:11" s="42" customFormat="1" ht="12" customHeight="1">
      <c r="A5" s="116"/>
      <c r="B5" s="116"/>
      <c r="C5" s="116"/>
      <c r="D5" s="113"/>
      <c r="E5" s="90"/>
      <c r="G5" s="117"/>
      <c r="H5" s="115" t="s">
        <v>326</v>
      </c>
    </row>
    <row r="6" spans="1:11" s="42" customFormat="1" ht="12" customHeight="1">
      <c r="A6" s="116"/>
      <c r="B6" s="116"/>
      <c r="C6" s="116"/>
      <c r="D6" s="113"/>
      <c r="E6" s="90"/>
      <c r="G6" s="117"/>
      <c r="H6" s="115" t="s">
        <v>327</v>
      </c>
    </row>
    <row r="7" spans="1:11" s="42" customFormat="1" ht="12" customHeight="1">
      <c r="A7" s="116"/>
      <c r="B7" s="116"/>
      <c r="C7" s="116"/>
      <c r="D7" s="113"/>
      <c r="E7" s="90"/>
      <c r="G7" s="117"/>
      <c r="H7" s="115" t="s">
        <v>328</v>
      </c>
    </row>
    <row r="8" spans="1:11" s="43" customFormat="1" ht="12" customHeight="1">
      <c r="A8" s="116"/>
      <c r="B8" s="116"/>
      <c r="C8" s="116"/>
      <c r="D8" s="113"/>
      <c r="E8" s="113"/>
      <c r="F8" s="115"/>
      <c r="G8" s="90"/>
      <c r="H8" s="115"/>
      <c r="I8" s="117"/>
      <c r="J8" s="117"/>
      <c r="K8" s="117"/>
    </row>
    <row r="9" spans="1:11" s="43" customFormat="1" ht="37.5" customHeight="1">
      <c r="A9" s="107" t="s">
        <v>329</v>
      </c>
      <c r="B9" s="107"/>
      <c r="C9" s="107"/>
      <c r="D9" s="107"/>
      <c r="E9" s="107"/>
      <c r="F9" s="107"/>
      <c r="G9" s="107"/>
      <c r="H9" s="107"/>
      <c r="I9" s="107"/>
      <c r="J9" s="121"/>
      <c r="K9" s="121"/>
    </row>
    <row r="10" spans="1:11" ht="9.75" customHeight="1">
      <c r="A10" s="103"/>
      <c r="B10" s="104"/>
      <c r="C10" s="104"/>
      <c r="D10" s="104"/>
      <c r="E10" s="104"/>
      <c r="F10" s="104"/>
      <c r="G10" s="104"/>
      <c r="H10" s="104"/>
    </row>
    <row r="11" spans="1:11" ht="12" customHeight="1">
      <c r="A11" s="101" t="s">
        <v>18</v>
      </c>
      <c r="B11" s="101" t="s">
        <v>59</v>
      </c>
      <c r="C11" s="101" t="s">
        <v>60</v>
      </c>
      <c r="D11" s="102" t="s">
        <v>305</v>
      </c>
      <c r="E11" s="102" t="s">
        <v>332</v>
      </c>
      <c r="F11" s="102" t="s">
        <v>333</v>
      </c>
      <c r="G11" s="102" t="s">
        <v>306</v>
      </c>
      <c r="H11" s="102" t="s">
        <v>330</v>
      </c>
      <c r="I11" s="118" t="s">
        <v>331</v>
      </c>
    </row>
    <row r="12" spans="1:11" ht="36.75" customHeight="1">
      <c r="A12" s="101"/>
      <c r="B12" s="101"/>
      <c r="C12" s="101"/>
      <c r="D12" s="101"/>
      <c r="E12" s="101"/>
      <c r="F12" s="101"/>
      <c r="G12" s="102"/>
      <c r="H12" s="102"/>
      <c r="I12" s="118"/>
    </row>
    <row r="13" spans="1:11" ht="12.75" customHeight="1">
      <c r="A13" s="87" t="s">
        <v>61</v>
      </c>
      <c r="B13" s="86" t="s">
        <v>25</v>
      </c>
      <c r="C13" s="87" t="s">
        <v>62</v>
      </c>
      <c r="D13" s="45">
        <f t="shared" ref="D13" si="0">D14+D21+D32+D33+D34</f>
        <v>1182877.8</v>
      </c>
      <c r="E13" s="45">
        <f>E14+E21+E32+E33+E34</f>
        <v>492865.75000000006</v>
      </c>
      <c r="F13" s="45">
        <f>F14+F21+F32+F33+F34</f>
        <v>654307.6</v>
      </c>
      <c r="G13" s="31">
        <f>F13-E13</f>
        <v>161441.84999999992</v>
      </c>
      <c r="H13" s="26">
        <f t="shared" ref="H13:H76" si="1">(F13/E13*100)-100</f>
        <v>32.755745352563025</v>
      </c>
      <c r="I13" s="119"/>
    </row>
    <row r="14" spans="1:11" ht="12" customHeight="1">
      <c r="A14" s="85" t="s">
        <v>0</v>
      </c>
      <c r="B14" s="46" t="s">
        <v>26</v>
      </c>
      <c r="C14" s="87" t="s">
        <v>62</v>
      </c>
      <c r="D14" s="45">
        <f t="shared" ref="D14" si="2">D15+D16+D17+D18+D19+D20</f>
        <v>369669.1</v>
      </c>
      <c r="E14" s="45">
        <f>E15+E16+E17+E18+E19+E20</f>
        <v>154028.79166666666</v>
      </c>
      <c r="F14" s="45">
        <f>F15+F16+F17+F18+F19+F20</f>
        <v>184115.9</v>
      </c>
      <c r="G14" s="31">
        <f t="shared" ref="G14:G77" si="3">F14-E14</f>
        <v>30087.108333333337</v>
      </c>
      <c r="H14" s="26">
        <f t="shared" si="1"/>
        <v>19.533431384987281</v>
      </c>
      <c r="I14" s="119"/>
    </row>
    <row r="15" spans="1:11" ht="12.75" customHeight="1">
      <c r="A15" s="47" t="s">
        <v>23</v>
      </c>
      <c r="B15" s="48" t="s">
        <v>27</v>
      </c>
      <c r="C15" s="49" t="s">
        <v>62</v>
      </c>
      <c r="D15" s="50">
        <v>16601.7</v>
      </c>
      <c r="E15" s="50">
        <f>D15/12*5</f>
        <v>6917.3750000000009</v>
      </c>
      <c r="F15" s="51">
        <v>11061.8</v>
      </c>
      <c r="G15" s="25">
        <f>F15-E15</f>
        <v>4144.4249999999984</v>
      </c>
      <c r="H15" s="24">
        <f t="shared" si="1"/>
        <v>59.913261894866167</v>
      </c>
      <c r="I15" s="119"/>
    </row>
    <row r="16" spans="1:11" ht="12.75" customHeight="1">
      <c r="A16" s="47" t="s">
        <v>24</v>
      </c>
      <c r="B16" s="48" t="s">
        <v>19</v>
      </c>
      <c r="C16" s="49" t="s">
        <v>62</v>
      </c>
      <c r="D16" s="50">
        <v>56016.9</v>
      </c>
      <c r="E16" s="50">
        <f t="shared" ref="E16:E20" si="4">D16/12*5</f>
        <v>23340.375</v>
      </c>
      <c r="F16" s="51">
        <v>28016.2</v>
      </c>
      <c r="G16" s="25">
        <f t="shared" si="3"/>
        <v>4675.8250000000007</v>
      </c>
      <c r="H16" s="24">
        <f t="shared" si="1"/>
        <v>20.033204265141407</v>
      </c>
      <c r="I16" s="119"/>
    </row>
    <row r="17" spans="1:10" ht="12.75" customHeight="1">
      <c r="A17" s="47" t="s">
        <v>28</v>
      </c>
      <c r="B17" s="48" t="s">
        <v>1</v>
      </c>
      <c r="C17" s="49" t="s">
        <v>62</v>
      </c>
      <c r="D17" s="50">
        <v>206582</v>
      </c>
      <c r="E17" s="50">
        <f t="shared" si="4"/>
        <v>86075.833333333343</v>
      </c>
      <c r="F17" s="51">
        <v>90932.4</v>
      </c>
      <c r="G17" s="25">
        <f t="shared" si="3"/>
        <v>4856.5666666666511</v>
      </c>
      <c r="H17" s="24">
        <f t="shared" si="1"/>
        <v>5.6421953509986196</v>
      </c>
      <c r="I17" s="119"/>
    </row>
    <row r="18" spans="1:10" ht="12.75" customHeight="1">
      <c r="A18" s="47" t="s">
        <v>29</v>
      </c>
      <c r="B18" s="48" t="s">
        <v>2</v>
      </c>
      <c r="C18" s="49" t="s">
        <v>62</v>
      </c>
      <c r="D18" s="50">
        <v>81499</v>
      </c>
      <c r="E18" s="50">
        <f t="shared" si="4"/>
        <v>33957.916666666664</v>
      </c>
      <c r="F18" s="51">
        <v>49470.5</v>
      </c>
      <c r="G18" s="25">
        <f t="shared" si="3"/>
        <v>15512.583333333336</v>
      </c>
      <c r="H18" s="24">
        <f t="shared" si="1"/>
        <v>45.681787506595185</v>
      </c>
      <c r="I18" s="119"/>
    </row>
    <row r="19" spans="1:10" ht="12.75" customHeight="1">
      <c r="A19" s="47" t="s">
        <v>128</v>
      </c>
      <c r="B19" s="48" t="s">
        <v>63</v>
      </c>
      <c r="C19" s="49" t="s">
        <v>62</v>
      </c>
      <c r="D19" s="50">
        <v>8801.2000000000007</v>
      </c>
      <c r="E19" s="50">
        <f t="shared" si="4"/>
        <v>3667.166666666667</v>
      </c>
      <c r="F19" s="51">
        <v>4635</v>
      </c>
      <c r="G19" s="25">
        <f t="shared" si="3"/>
        <v>967.83333333333303</v>
      </c>
      <c r="H19" s="24">
        <f t="shared" si="1"/>
        <v>26.391855656046886</v>
      </c>
      <c r="I19" s="119"/>
    </row>
    <row r="20" spans="1:10" ht="12.75" customHeight="1">
      <c r="A20" s="47" t="s">
        <v>156</v>
      </c>
      <c r="B20" s="48" t="s">
        <v>85</v>
      </c>
      <c r="C20" s="49" t="s">
        <v>62</v>
      </c>
      <c r="D20" s="50">
        <v>168.3</v>
      </c>
      <c r="E20" s="50">
        <f t="shared" si="4"/>
        <v>70.125</v>
      </c>
      <c r="F20" s="51">
        <v>0</v>
      </c>
      <c r="G20" s="25">
        <f t="shared" si="3"/>
        <v>-70.125</v>
      </c>
      <c r="H20" s="24">
        <f t="shared" si="1"/>
        <v>-100</v>
      </c>
      <c r="I20" s="119"/>
    </row>
    <row r="21" spans="1:10" ht="12.75" customHeight="1">
      <c r="A21" s="85" t="s">
        <v>3</v>
      </c>
      <c r="B21" s="46" t="s">
        <v>20</v>
      </c>
      <c r="C21" s="87" t="s">
        <v>62</v>
      </c>
      <c r="D21" s="45">
        <f>D22+D25+D26+D27+D30+D31</f>
        <v>351151.89999999997</v>
      </c>
      <c r="E21" s="45">
        <f>E22+E25+E26+E27+E30+E31</f>
        <v>146313.29166666669</v>
      </c>
      <c r="F21" s="45">
        <f>F22+F25+F26+F27+F30+F31</f>
        <v>164357.9</v>
      </c>
      <c r="G21" s="31">
        <f t="shared" si="3"/>
        <v>18044.608333333308</v>
      </c>
      <c r="H21" s="26">
        <f t="shared" si="1"/>
        <v>12.33285652163633</v>
      </c>
      <c r="I21" s="119"/>
    </row>
    <row r="22" spans="1:10" ht="12.75" customHeight="1">
      <c r="A22" s="47" t="s">
        <v>64</v>
      </c>
      <c r="B22" s="48" t="s">
        <v>87</v>
      </c>
      <c r="C22" s="49" t="s">
        <v>62</v>
      </c>
      <c r="D22" s="50">
        <v>258111.9</v>
      </c>
      <c r="E22" s="50">
        <f>D22/12*5</f>
        <v>107546.625</v>
      </c>
      <c r="F22" s="51">
        <v>148317.79999999999</v>
      </c>
      <c r="G22" s="25">
        <f t="shared" si="3"/>
        <v>40771.174999999988</v>
      </c>
      <c r="H22" s="24">
        <f t="shared" si="1"/>
        <v>37.910231957534677</v>
      </c>
      <c r="I22" s="119"/>
    </row>
    <row r="23" spans="1:10" ht="12.75" customHeight="1">
      <c r="A23" s="47"/>
      <c r="B23" s="48" t="s">
        <v>111</v>
      </c>
      <c r="C23" s="49" t="s">
        <v>110</v>
      </c>
      <c r="D23" s="52">
        <f>D22/D24/12*1000</f>
        <v>95597</v>
      </c>
      <c r="E23" s="23">
        <f>E22/E24/5*1000</f>
        <v>95597.000000000015</v>
      </c>
      <c r="F23" s="53">
        <f>F22/F24/5*1000</f>
        <v>104449.15492957746</v>
      </c>
      <c r="G23" s="25">
        <f t="shared" si="3"/>
        <v>8852.1549295774457</v>
      </c>
      <c r="H23" s="24">
        <f t="shared" si="1"/>
        <v>9.2598668677651403</v>
      </c>
      <c r="I23" s="119"/>
    </row>
    <row r="24" spans="1:10" ht="12.75" customHeight="1">
      <c r="A24" s="47"/>
      <c r="B24" s="48" t="s">
        <v>113</v>
      </c>
      <c r="C24" s="49" t="s">
        <v>112</v>
      </c>
      <c r="D24" s="52">
        <v>225</v>
      </c>
      <c r="E24" s="52">
        <f>D24</f>
        <v>225</v>
      </c>
      <c r="F24" s="53">
        <v>284</v>
      </c>
      <c r="G24" s="25">
        <f t="shared" si="3"/>
        <v>59</v>
      </c>
      <c r="H24" s="24">
        <f t="shared" si="1"/>
        <v>26.222222222222214</v>
      </c>
      <c r="I24" s="119"/>
    </row>
    <row r="25" spans="1:10" ht="12.75" customHeight="1">
      <c r="A25" s="47" t="s">
        <v>65</v>
      </c>
      <c r="B25" s="48" t="s">
        <v>22</v>
      </c>
      <c r="C25" s="49" t="s">
        <v>62</v>
      </c>
      <c r="D25" s="50">
        <v>22068.6</v>
      </c>
      <c r="E25" s="50">
        <f>D25/12*5</f>
        <v>9195.25</v>
      </c>
      <c r="F25" s="51">
        <v>13333</v>
      </c>
      <c r="G25" s="25">
        <f t="shared" si="3"/>
        <v>4137.75</v>
      </c>
      <c r="H25" s="24">
        <f t="shared" si="1"/>
        <v>44.99877654223647</v>
      </c>
      <c r="I25" s="119"/>
    </row>
    <row r="26" spans="1:10" ht="12.75" customHeight="1">
      <c r="A26" s="47" t="s">
        <v>88</v>
      </c>
      <c r="B26" s="48" t="s">
        <v>130</v>
      </c>
      <c r="C26" s="49" t="s">
        <v>62</v>
      </c>
      <c r="D26" s="50">
        <v>4818.1000000000004</v>
      </c>
      <c r="E26" s="50">
        <f t="shared" ref="E26:E27" si="5">D26/12*5</f>
        <v>2007.541666666667</v>
      </c>
      <c r="F26" s="51">
        <v>2707.1</v>
      </c>
      <c r="G26" s="25">
        <f t="shared" si="3"/>
        <v>699.55833333333294</v>
      </c>
      <c r="H26" s="24">
        <f t="shared" si="1"/>
        <v>34.846516261596861</v>
      </c>
      <c r="I26" s="119"/>
    </row>
    <row r="27" spans="1:10" ht="12.75" customHeight="1">
      <c r="A27" s="47" t="s">
        <v>89</v>
      </c>
      <c r="B27" s="48" t="s">
        <v>114</v>
      </c>
      <c r="C27" s="49" t="s">
        <v>62</v>
      </c>
      <c r="D27" s="50">
        <v>60237.3</v>
      </c>
      <c r="E27" s="50">
        <f t="shared" si="5"/>
        <v>25098.875000000004</v>
      </c>
      <c r="F27" s="54">
        <v>0</v>
      </c>
      <c r="G27" s="25">
        <f t="shared" si="3"/>
        <v>-25098.875000000004</v>
      </c>
      <c r="H27" s="24">
        <f t="shared" si="1"/>
        <v>-100</v>
      </c>
      <c r="I27" s="119"/>
    </row>
    <row r="28" spans="1:10" ht="12.75" customHeight="1">
      <c r="A28" s="47"/>
      <c r="B28" s="48" t="s">
        <v>111</v>
      </c>
      <c r="C28" s="49" t="s">
        <v>110</v>
      </c>
      <c r="D28" s="52">
        <f>D27/D29/12*1000</f>
        <v>85080.932203389835</v>
      </c>
      <c r="E28" s="50">
        <f>D28</f>
        <v>85080.932203389835</v>
      </c>
      <c r="F28" s="54">
        <v>0</v>
      </c>
      <c r="G28" s="25">
        <f t="shared" si="3"/>
        <v>-85080.932203389835</v>
      </c>
      <c r="H28" s="24">
        <f t="shared" si="1"/>
        <v>-100</v>
      </c>
      <c r="I28" s="119"/>
    </row>
    <row r="29" spans="1:10" ht="12.75" customHeight="1">
      <c r="A29" s="47"/>
      <c r="B29" s="48" t="s">
        <v>127</v>
      </c>
      <c r="C29" s="49" t="s">
        <v>112</v>
      </c>
      <c r="D29" s="50">
        <v>59</v>
      </c>
      <c r="E29" s="52">
        <f>D29</f>
        <v>59</v>
      </c>
      <c r="F29" s="54">
        <v>0</v>
      </c>
      <c r="G29" s="25">
        <f t="shared" si="3"/>
        <v>-59</v>
      </c>
      <c r="H29" s="24">
        <f t="shared" si="1"/>
        <v>-100</v>
      </c>
      <c r="I29" s="119"/>
    </row>
    <row r="30" spans="1:10" ht="12.75" customHeight="1">
      <c r="A30" s="47" t="s">
        <v>129</v>
      </c>
      <c r="B30" s="48" t="s">
        <v>22</v>
      </c>
      <c r="C30" s="49" t="s">
        <v>62</v>
      </c>
      <c r="D30" s="50">
        <v>5150.3</v>
      </c>
      <c r="E30" s="50">
        <f>D30/12*5</f>
        <v>2145.9583333333335</v>
      </c>
      <c r="F30" s="54">
        <v>0</v>
      </c>
      <c r="G30" s="25">
        <f t="shared" si="3"/>
        <v>-2145.9583333333335</v>
      </c>
      <c r="H30" s="24">
        <f t="shared" si="1"/>
        <v>-100</v>
      </c>
      <c r="I30" s="119"/>
    </row>
    <row r="31" spans="1:10" ht="12.75" customHeight="1">
      <c r="A31" s="47" t="s">
        <v>157</v>
      </c>
      <c r="B31" s="48" t="s">
        <v>130</v>
      </c>
      <c r="C31" s="49" t="s">
        <v>62</v>
      </c>
      <c r="D31" s="50">
        <v>765.7</v>
      </c>
      <c r="E31" s="50">
        <f t="shared" ref="E31:E33" si="6">D31/12*5</f>
        <v>319.04166666666669</v>
      </c>
      <c r="F31" s="54">
        <v>0</v>
      </c>
      <c r="G31" s="25">
        <f t="shared" si="3"/>
        <v>-319.04166666666669</v>
      </c>
      <c r="H31" s="24">
        <f t="shared" si="1"/>
        <v>-100</v>
      </c>
      <c r="I31" s="119"/>
    </row>
    <row r="32" spans="1:10" s="56" customFormat="1" ht="12.75" customHeight="1">
      <c r="A32" s="85" t="s">
        <v>5</v>
      </c>
      <c r="B32" s="46" t="s">
        <v>66</v>
      </c>
      <c r="C32" s="87" t="s">
        <v>62</v>
      </c>
      <c r="D32" s="55">
        <v>315182</v>
      </c>
      <c r="E32" s="26">
        <f t="shared" si="6"/>
        <v>131325.83333333334</v>
      </c>
      <c r="F32" s="45">
        <v>242943.7</v>
      </c>
      <c r="G32" s="31">
        <f t="shared" si="3"/>
        <v>111617.86666666667</v>
      </c>
      <c r="H32" s="26">
        <f t="shared" si="1"/>
        <v>84.993077015819409</v>
      </c>
      <c r="I32" s="120"/>
      <c r="J32" s="57"/>
    </row>
    <row r="33" spans="1:9" ht="12.75" customHeight="1">
      <c r="A33" s="85" t="s">
        <v>7</v>
      </c>
      <c r="B33" s="46" t="s">
        <v>4</v>
      </c>
      <c r="C33" s="87" t="s">
        <v>62</v>
      </c>
      <c r="D33" s="55">
        <v>74123</v>
      </c>
      <c r="E33" s="26">
        <f t="shared" si="6"/>
        <v>30884.583333333336</v>
      </c>
      <c r="F33" s="45">
        <v>25781.4</v>
      </c>
      <c r="G33" s="31">
        <f t="shared" si="3"/>
        <v>-5103.1833333333343</v>
      </c>
      <c r="H33" s="26">
        <f t="shared" si="1"/>
        <v>-16.523400294105755</v>
      </c>
      <c r="I33" s="119"/>
    </row>
    <row r="34" spans="1:9" ht="12.75" customHeight="1">
      <c r="A34" s="85" t="s">
        <v>9</v>
      </c>
      <c r="B34" s="46" t="s">
        <v>67</v>
      </c>
      <c r="C34" s="87" t="s">
        <v>62</v>
      </c>
      <c r="D34" s="58">
        <f t="shared" ref="D34:E34" si="7">D35+D36+D37+D38+D39+D40+D41+D47+D48</f>
        <v>72751.799999999988</v>
      </c>
      <c r="E34" s="58">
        <f t="shared" si="7"/>
        <v>30313.25</v>
      </c>
      <c r="F34" s="58">
        <f>F35+F36+F37+F38+F39+F40+F41+F47+F48</f>
        <v>37108.699999999997</v>
      </c>
      <c r="G34" s="31">
        <f t="shared" si="3"/>
        <v>6795.4499999999971</v>
      </c>
      <c r="H34" s="26">
        <f t="shared" si="1"/>
        <v>22.417424723511985</v>
      </c>
      <c r="I34" s="119"/>
    </row>
    <row r="35" spans="1:9" ht="12.75" customHeight="1">
      <c r="A35" s="47" t="s">
        <v>35</v>
      </c>
      <c r="B35" s="48" t="s">
        <v>68</v>
      </c>
      <c r="C35" s="49" t="s">
        <v>62</v>
      </c>
      <c r="D35" s="50">
        <v>201.3</v>
      </c>
      <c r="E35" s="50">
        <f>D35/12*5</f>
        <v>83.875000000000014</v>
      </c>
      <c r="F35" s="51">
        <v>113.6</v>
      </c>
      <c r="G35" s="25">
        <f t="shared" si="3"/>
        <v>29.72499999999998</v>
      </c>
      <c r="H35" s="24">
        <f t="shared" si="1"/>
        <v>35.439642324888183</v>
      </c>
      <c r="I35" s="119"/>
    </row>
    <row r="36" spans="1:9" ht="12.75" customHeight="1">
      <c r="A36" s="47" t="s">
        <v>36</v>
      </c>
      <c r="B36" s="48" t="s">
        <v>34</v>
      </c>
      <c r="C36" s="49" t="s">
        <v>62</v>
      </c>
      <c r="D36" s="50">
        <v>11562.6</v>
      </c>
      <c r="E36" s="50">
        <f t="shared" ref="E36:E47" si="8">D36/12*5</f>
        <v>4817.75</v>
      </c>
      <c r="F36" s="51">
        <v>4944.8999999999996</v>
      </c>
      <c r="G36" s="25">
        <f t="shared" si="3"/>
        <v>127.14999999999964</v>
      </c>
      <c r="H36" s="24">
        <f t="shared" si="1"/>
        <v>2.6391987961185066</v>
      </c>
      <c r="I36" s="119"/>
    </row>
    <row r="37" spans="1:9" ht="12.75" customHeight="1">
      <c r="A37" s="47" t="s">
        <v>37</v>
      </c>
      <c r="B37" s="48" t="s">
        <v>31</v>
      </c>
      <c r="C37" s="49" t="s">
        <v>62</v>
      </c>
      <c r="D37" s="50">
        <v>62.6</v>
      </c>
      <c r="E37" s="50">
        <f t="shared" si="8"/>
        <v>26.083333333333336</v>
      </c>
      <c r="F37" s="51">
        <v>19.399999999999999</v>
      </c>
      <c r="G37" s="25">
        <f t="shared" si="3"/>
        <v>-6.6833333333333371</v>
      </c>
      <c r="H37" s="24">
        <f t="shared" si="1"/>
        <v>-25.623003194888199</v>
      </c>
      <c r="I37" s="119"/>
    </row>
    <row r="38" spans="1:9" ht="12.75" customHeight="1">
      <c r="A38" s="47" t="s">
        <v>38</v>
      </c>
      <c r="B38" s="48" t="s">
        <v>69</v>
      </c>
      <c r="C38" s="49" t="s">
        <v>62</v>
      </c>
      <c r="D38" s="50">
        <v>5216.1000000000004</v>
      </c>
      <c r="E38" s="50">
        <f t="shared" si="8"/>
        <v>2173.375</v>
      </c>
      <c r="F38" s="51">
        <v>3436.6</v>
      </c>
      <c r="G38" s="25">
        <f t="shared" si="3"/>
        <v>1263.2249999999999</v>
      </c>
      <c r="H38" s="24">
        <f t="shared" si="1"/>
        <v>58.122735377005796</v>
      </c>
      <c r="I38" s="119"/>
    </row>
    <row r="39" spans="1:9" ht="12.75" customHeight="1">
      <c r="A39" s="47" t="s">
        <v>39</v>
      </c>
      <c r="B39" s="48" t="s">
        <v>158</v>
      </c>
      <c r="C39" s="49" t="s">
        <v>62</v>
      </c>
      <c r="D39" s="50">
        <v>457</v>
      </c>
      <c r="E39" s="50">
        <f t="shared" si="8"/>
        <v>190.41666666666669</v>
      </c>
      <c r="F39" s="51">
        <v>305.7</v>
      </c>
      <c r="G39" s="25">
        <f t="shared" si="3"/>
        <v>115.2833333333333</v>
      </c>
      <c r="H39" s="24">
        <f t="shared" si="1"/>
        <v>60.542669584245061</v>
      </c>
      <c r="I39" s="119"/>
    </row>
    <row r="40" spans="1:9" ht="12.75" customHeight="1">
      <c r="A40" s="47" t="s">
        <v>40</v>
      </c>
      <c r="B40" s="59" t="s">
        <v>115</v>
      </c>
      <c r="C40" s="49" t="s">
        <v>62</v>
      </c>
      <c r="D40" s="50">
        <v>28803.7</v>
      </c>
      <c r="E40" s="50">
        <f t="shared" si="8"/>
        <v>12001.541666666668</v>
      </c>
      <c r="F40" s="51">
        <v>8363</v>
      </c>
      <c r="G40" s="25">
        <f t="shared" si="3"/>
        <v>-3638.5416666666679</v>
      </c>
      <c r="H40" s="24">
        <f t="shared" si="1"/>
        <v>-30.317285626499384</v>
      </c>
      <c r="I40" s="119"/>
    </row>
    <row r="41" spans="1:9" ht="12.75" customHeight="1">
      <c r="A41" s="47" t="s">
        <v>41</v>
      </c>
      <c r="B41" s="48" t="s">
        <v>32</v>
      </c>
      <c r="C41" s="49" t="s">
        <v>62</v>
      </c>
      <c r="D41" s="50">
        <v>11591.7</v>
      </c>
      <c r="E41" s="50">
        <f t="shared" si="8"/>
        <v>4829.875</v>
      </c>
      <c r="F41" s="51">
        <v>5175.3999999999996</v>
      </c>
      <c r="G41" s="25">
        <f t="shared" si="3"/>
        <v>345.52499999999964</v>
      </c>
      <c r="H41" s="24">
        <f t="shared" si="1"/>
        <v>7.1539118507207604</v>
      </c>
      <c r="I41" s="119"/>
    </row>
    <row r="42" spans="1:9" ht="12.75" hidden="1" customHeight="1">
      <c r="A42" s="47"/>
      <c r="B42" s="60" t="s">
        <v>201</v>
      </c>
      <c r="C42" s="49" t="s">
        <v>62</v>
      </c>
      <c r="D42" s="50"/>
      <c r="E42" s="50">
        <f t="shared" si="8"/>
        <v>0</v>
      </c>
      <c r="F42" s="51"/>
      <c r="G42" s="25">
        <f t="shared" si="3"/>
        <v>0</v>
      </c>
      <c r="H42" s="24" t="e">
        <f t="shared" si="1"/>
        <v>#DIV/0!</v>
      </c>
      <c r="I42" s="119"/>
    </row>
    <row r="43" spans="1:9" ht="12.75" hidden="1" customHeight="1">
      <c r="A43" s="47"/>
      <c r="B43" s="61" t="s">
        <v>148</v>
      </c>
      <c r="C43" s="49" t="s">
        <v>62</v>
      </c>
      <c r="D43" s="50"/>
      <c r="E43" s="50">
        <f t="shared" si="8"/>
        <v>0</v>
      </c>
      <c r="F43" s="51"/>
      <c r="G43" s="25">
        <f t="shared" si="3"/>
        <v>0</v>
      </c>
      <c r="H43" s="24" t="e">
        <f t="shared" si="1"/>
        <v>#DIV/0!</v>
      </c>
      <c r="I43" s="119"/>
    </row>
    <row r="44" spans="1:9" ht="39" hidden="1" customHeight="1">
      <c r="A44" s="47"/>
      <c r="B44" s="61" t="s">
        <v>150</v>
      </c>
      <c r="C44" s="49" t="s">
        <v>62</v>
      </c>
      <c r="D44" s="50"/>
      <c r="E44" s="50">
        <f t="shared" si="8"/>
        <v>0</v>
      </c>
      <c r="F44" s="51"/>
      <c r="G44" s="25">
        <f t="shared" si="3"/>
        <v>0</v>
      </c>
      <c r="H44" s="24" t="e">
        <f t="shared" si="1"/>
        <v>#DIV/0!</v>
      </c>
      <c r="I44" s="119"/>
    </row>
    <row r="45" spans="1:9" ht="27" hidden="1" customHeight="1">
      <c r="A45" s="47"/>
      <c r="B45" s="61" t="s">
        <v>149</v>
      </c>
      <c r="C45" s="49" t="s">
        <v>62</v>
      </c>
      <c r="D45" s="50"/>
      <c r="E45" s="50">
        <f t="shared" si="8"/>
        <v>0</v>
      </c>
      <c r="F45" s="51"/>
      <c r="G45" s="25">
        <f t="shared" si="3"/>
        <v>0</v>
      </c>
      <c r="H45" s="24" t="e">
        <f t="shared" si="1"/>
        <v>#DIV/0!</v>
      </c>
      <c r="I45" s="119"/>
    </row>
    <row r="46" spans="1:9" ht="12.75" hidden="1" customHeight="1">
      <c r="A46" s="47"/>
      <c r="B46" s="61" t="s">
        <v>152</v>
      </c>
      <c r="C46" s="49" t="s">
        <v>62</v>
      </c>
      <c r="D46" s="50"/>
      <c r="E46" s="50">
        <f t="shared" si="8"/>
        <v>0</v>
      </c>
      <c r="F46" s="51"/>
      <c r="G46" s="25">
        <f t="shared" si="3"/>
        <v>0</v>
      </c>
      <c r="H46" s="24" t="e">
        <f t="shared" si="1"/>
        <v>#DIV/0!</v>
      </c>
      <c r="I46" s="119"/>
    </row>
    <row r="47" spans="1:9" ht="12.75" customHeight="1">
      <c r="A47" s="47" t="s">
        <v>42</v>
      </c>
      <c r="B47" s="48" t="s">
        <v>33</v>
      </c>
      <c r="C47" s="49" t="s">
        <v>62</v>
      </c>
      <c r="D47" s="50">
        <v>684.1</v>
      </c>
      <c r="E47" s="50">
        <f t="shared" si="8"/>
        <v>285.04166666666669</v>
      </c>
      <c r="F47" s="51">
        <v>194.6</v>
      </c>
      <c r="G47" s="25">
        <f t="shared" si="3"/>
        <v>-90.441666666666691</v>
      </c>
      <c r="H47" s="24">
        <f t="shared" si="1"/>
        <v>-31.729279345124979</v>
      </c>
      <c r="I47" s="119"/>
    </row>
    <row r="48" spans="1:9" ht="12.75" customHeight="1">
      <c r="A48" s="47" t="s">
        <v>116</v>
      </c>
      <c r="B48" s="48" t="s">
        <v>169</v>
      </c>
      <c r="C48" s="49" t="s">
        <v>62</v>
      </c>
      <c r="D48" s="62">
        <f t="shared" ref="D48:E48" si="9">SUM(D49:D92)</f>
        <v>14172.699999999997</v>
      </c>
      <c r="E48" s="62">
        <f t="shared" si="9"/>
        <v>5905.2916666666661</v>
      </c>
      <c r="F48" s="62">
        <f>SUM(F49:F92)</f>
        <v>14555.5</v>
      </c>
      <c r="G48" s="25">
        <f t="shared" si="3"/>
        <v>8650.2083333333339</v>
      </c>
      <c r="H48" s="24">
        <f t="shared" si="1"/>
        <v>146.48232164654584</v>
      </c>
      <c r="I48" s="119"/>
    </row>
    <row r="49" spans="1:9" ht="12.75" customHeight="1">
      <c r="A49" s="47" t="s">
        <v>202</v>
      </c>
      <c r="B49" s="48" t="s">
        <v>15</v>
      </c>
      <c r="C49" s="49" t="s">
        <v>62</v>
      </c>
      <c r="D49" s="50">
        <v>1738.9</v>
      </c>
      <c r="E49" s="51">
        <f>D49/12*5</f>
        <v>724.54166666666663</v>
      </c>
      <c r="F49" s="63">
        <v>0</v>
      </c>
      <c r="G49" s="25">
        <f t="shared" si="3"/>
        <v>-724.54166666666663</v>
      </c>
      <c r="H49" s="24">
        <f t="shared" si="1"/>
        <v>-100</v>
      </c>
      <c r="I49" s="119"/>
    </row>
    <row r="50" spans="1:9" ht="12.75" customHeight="1">
      <c r="A50" s="47" t="s">
        <v>203</v>
      </c>
      <c r="B50" s="48" t="s">
        <v>159</v>
      </c>
      <c r="C50" s="49" t="s">
        <v>62</v>
      </c>
      <c r="D50" s="50">
        <v>14.5</v>
      </c>
      <c r="E50" s="51">
        <f t="shared" ref="E50:E79" si="10">D50/12*5</f>
        <v>6.0416666666666661</v>
      </c>
      <c r="F50" s="51">
        <v>94.3</v>
      </c>
      <c r="G50" s="25">
        <f t="shared" si="3"/>
        <v>88.258333333333326</v>
      </c>
      <c r="H50" s="24">
        <f t="shared" si="1"/>
        <v>1460.8275862068967</v>
      </c>
      <c r="I50" s="119"/>
    </row>
    <row r="51" spans="1:9" ht="12.75" customHeight="1">
      <c r="A51" s="47" t="s">
        <v>204</v>
      </c>
      <c r="B51" s="48" t="s">
        <v>8</v>
      </c>
      <c r="C51" s="49" t="s">
        <v>62</v>
      </c>
      <c r="D51" s="50">
        <v>330.4</v>
      </c>
      <c r="E51" s="51">
        <f t="shared" si="10"/>
        <v>137.66666666666666</v>
      </c>
      <c r="F51" s="51">
        <v>242.1</v>
      </c>
      <c r="G51" s="25">
        <f t="shared" si="3"/>
        <v>104.43333333333334</v>
      </c>
      <c r="H51" s="24">
        <f t="shared" si="1"/>
        <v>75.85956416464893</v>
      </c>
      <c r="I51" s="119"/>
    </row>
    <row r="52" spans="1:9" ht="12.75" customHeight="1">
      <c r="A52" s="47" t="s">
        <v>205</v>
      </c>
      <c r="B52" s="48" t="s">
        <v>11</v>
      </c>
      <c r="C52" s="49" t="s">
        <v>62</v>
      </c>
      <c r="D52" s="50">
        <v>272</v>
      </c>
      <c r="E52" s="51">
        <f t="shared" si="10"/>
        <v>113.33333333333334</v>
      </c>
      <c r="F52" s="51">
        <v>156.5</v>
      </c>
      <c r="G52" s="25">
        <f t="shared" si="3"/>
        <v>43.166666666666657</v>
      </c>
      <c r="H52" s="24">
        <f t="shared" si="1"/>
        <v>38.088235294117652</v>
      </c>
      <c r="I52" s="119"/>
    </row>
    <row r="53" spans="1:9" ht="12.75" customHeight="1">
      <c r="A53" s="47" t="s">
        <v>206</v>
      </c>
      <c r="B53" s="48" t="s">
        <v>160</v>
      </c>
      <c r="C53" s="49" t="s">
        <v>62</v>
      </c>
      <c r="D53" s="50">
        <v>186.4</v>
      </c>
      <c r="E53" s="51">
        <f t="shared" si="10"/>
        <v>77.666666666666671</v>
      </c>
      <c r="F53" s="63">
        <v>0</v>
      </c>
      <c r="G53" s="25">
        <f t="shared" si="3"/>
        <v>-77.666666666666671</v>
      </c>
      <c r="H53" s="24">
        <f t="shared" si="1"/>
        <v>-100</v>
      </c>
      <c r="I53" s="119"/>
    </row>
    <row r="54" spans="1:9" ht="12.75" customHeight="1">
      <c r="A54" s="47" t="s">
        <v>207</v>
      </c>
      <c r="B54" s="48" t="s">
        <v>161</v>
      </c>
      <c r="C54" s="49" t="s">
        <v>62</v>
      </c>
      <c r="D54" s="50">
        <v>120.7</v>
      </c>
      <c r="E54" s="51">
        <f t="shared" si="10"/>
        <v>50.291666666666671</v>
      </c>
      <c r="F54" s="51">
        <v>44.3</v>
      </c>
      <c r="G54" s="25">
        <f t="shared" si="3"/>
        <v>-5.9916666666666742</v>
      </c>
      <c r="H54" s="24">
        <f t="shared" si="1"/>
        <v>-11.913835956917993</v>
      </c>
      <c r="I54" s="119"/>
    </row>
    <row r="55" spans="1:9" ht="12.75" customHeight="1">
      <c r="A55" s="47" t="s">
        <v>208</v>
      </c>
      <c r="B55" s="48" t="s">
        <v>118</v>
      </c>
      <c r="C55" s="49" t="s">
        <v>62</v>
      </c>
      <c r="D55" s="50">
        <v>2810</v>
      </c>
      <c r="E55" s="51">
        <f t="shared" si="10"/>
        <v>1170.8333333333333</v>
      </c>
      <c r="F55" s="63">
        <v>0</v>
      </c>
      <c r="G55" s="25">
        <f t="shared" si="3"/>
        <v>-1170.8333333333333</v>
      </c>
      <c r="H55" s="24">
        <f t="shared" si="1"/>
        <v>-100</v>
      </c>
      <c r="I55" s="119"/>
    </row>
    <row r="56" spans="1:9" ht="12.75" customHeight="1">
      <c r="A56" s="47" t="s">
        <v>209</v>
      </c>
      <c r="B56" s="48" t="s">
        <v>162</v>
      </c>
      <c r="C56" s="49" t="s">
        <v>62</v>
      </c>
      <c r="D56" s="50">
        <v>3851.7</v>
      </c>
      <c r="E56" s="51">
        <f t="shared" si="10"/>
        <v>1604.8749999999998</v>
      </c>
      <c r="F56" s="63">
        <v>0</v>
      </c>
      <c r="G56" s="25">
        <f t="shared" si="3"/>
        <v>-1604.8749999999998</v>
      </c>
      <c r="H56" s="24">
        <f t="shared" si="1"/>
        <v>-100</v>
      </c>
      <c r="I56" s="119"/>
    </row>
    <row r="57" spans="1:9" ht="12.75" customHeight="1">
      <c r="A57" s="47" t="s">
        <v>210</v>
      </c>
      <c r="B57" s="48" t="s">
        <v>164</v>
      </c>
      <c r="C57" s="49" t="s">
        <v>62</v>
      </c>
      <c r="D57" s="50">
        <v>63.1</v>
      </c>
      <c r="E57" s="51">
        <f t="shared" si="10"/>
        <v>26.291666666666668</v>
      </c>
      <c r="F57" s="51">
        <v>186.7</v>
      </c>
      <c r="G57" s="25">
        <f t="shared" si="3"/>
        <v>160.40833333333333</v>
      </c>
      <c r="H57" s="24">
        <f t="shared" si="1"/>
        <v>610.11093502377173</v>
      </c>
      <c r="I57" s="119"/>
    </row>
    <row r="58" spans="1:9" ht="24.75" customHeight="1">
      <c r="A58" s="47" t="s">
        <v>211</v>
      </c>
      <c r="B58" s="59" t="s">
        <v>163</v>
      </c>
      <c r="C58" s="49" t="s">
        <v>62</v>
      </c>
      <c r="D58" s="51">
        <v>195.9</v>
      </c>
      <c r="E58" s="51">
        <f t="shared" si="10"/>
        <v>81.625</v>
      </c>
      <c r="F58" s="51">
        <v>0</v>
      </c>
      <c r="G58" s="23">
        <f t="shared" si="3"/>
        <v>-81.625</v>
      </c>
      <c r="H58" s="24">
        <f t="shared" si="1"/>
        <v>-100</v>
      </c>
      <c r="I58" s="119"/>
    </row>
    <row r="59" spans="1:9" ht="12.75" customHeight="1">
      <c r="A59" s="47" t="s">
        <v>212</v>
      </c>
      <c r="B59" s="59" t="s">
        <v>165</v>
      </c>
      <c r="C59" s="49" t="s">
        <v>62</v>
      </c>
      <c r="D59" s="52">
        <v>0</v>
      </c>
      <c r="E59" s="51">
        <f t="shared" si="10"/>
        <v>0</v>
      </c>
      <c r="F59" s="63">
        <v>0</v>
      </c>
      <c r="G59" s="25">
        <f t="shared" si="3"/>
        <v>0</v>
      </c>
      <c r="H59" s="24">
        <v>0</v>
      </c>
      <c r="I59" s="119"/>
    </row>
    <row r="60" spans="1:9" ht="12.75" customHeight="1">
      <c r="A60" s="47" t="s">
        <v>213</v>
      </c>
      <c r="B60" s="61" t="s">
        <v>302</v>
      </c>
      <c r="C60" s="49" t="s">
        <v>62</v>
      </c>
      <c r="D60" s="51">
        <v>32.799999999999997</v>
      </c>
      <c r="E60" s="51">
        <f t="shared" si="10"/>
        <v>13.666666666666664</v>
      </c>
      <c r="F60" s="51">
        <v>37.9</v>
      </c>
      <c r="G60" s="25">
        <f t="shared" si="3"/>
        <v>24.233333333333334</v>
      </c>
      <c r="H60" s="24">
        <f t="shared" si="1"/>
        <v>177.31707317073176</v>
      </c>
      <c r="I60" s="119"/>
    </row>
    <row r="61" spans="1:9" ht="12.75" customHeight="1">
      <c r="A61" s="47" t="s">
        <v>214</v>
      </c>
      <c r="B61" s="60" t="s">
        <v>167</v>
      </c>
      <c r="C61" s="49" t="s">
        <v>62</v>
      </c>
      <c r="D61" s="50">
        <v>827.4</v>
      </c>
      <c r="E61" s="51">
        <f t="shared" si="10"/>
        <v>344.75</v>
      </c>
      <c r="F61" s="63">
        <v>0</v>
      </c>
      <c r="G61" s="25">
        <f t="shared" si="3"/>
        <v>-344.75</v>
      </c>
      <c r="H61" s="24">
        <f t="shared" si="1"/>
        <v>-100</v>
      </c>
      <c r="I61" s="119"/>
    </row>
    <row r="62" spans="1:9">
      <c r="A62" s="47" t="s">
        <v>215</v>
      </c>
      <c r="B62" s="59" t="s">
        <v>304</v>
      </c>
      <c r="C62" s="49" t="s">
        <v>62</v>
      </c>
      <c r="D62" s="51">
        <v>0</v>
      </c>
      <c r="E62" s="51">
        <f t="shared" si="10"/>
        <v>0</v>
      </c>
      <c r="F62" s="63">
        <v>0</v>
      </c>
      <c r="G62" s="25">
        <f t="shared" si="3"/>
        <v>0</v>
      </c>
      <c r="H62" s="24">
        <v>0</v>
      </c>
      <c r="I62" s="119"/>
    </row>
    <row r="63" spans="1:9" ht="12.75" customHeight="1">
      <c r="A63" s="47" t="s">
        <v>216</v>
      </c>
      <c r="B63" s="48" t="s">
        <v>171</v>
      </c>
      <c r="C63" s="49" t="s">
        <v>62</v>
      </c>
      <c r="D63" s="52">
        <v>0</v>
      </c>
      <c r="E63" s="51">
        <f t="shared" si="10"/>
        <v>0</v>
      </c>
      <c r="F63" s="63">
        <v>0</v>
      </c>
      <c r="G63" s="25">
        <f t="shared" si="3"/>
        <v>0</v>
      </c>
      <c r="H63" s="24">
        <v>0</v>
      </c>
      <c r="I63" s="119"/>
    </row>
    <row r="64" spans="1:9" ht="12.75" customHeight="1">
      <c r="A64" s="47" t="s">
        <v>217</v>
      </c>
      <c r="B64" s="60" t="s">
        <v>145</v>
      </c>
      <c r="C64" s="49" t="s">
        <v>62</v>
      </c>
      <c r="D64" s="50">
        <v>76.099999999999994</v>
      </c>
      <c r="E64" s="51">
        <f t="shared" si="10"/>
        <v>31.708333333333329</v>
      </c>
      <c r="F64" s="51">
        <v>362.3</v>
      </c>
      <c r="G64" s="25">
        <f t="shared" si="3"/>
        <v>330.5916666666667</v>
      </c>
      <c r="H64" s="24">
        <f t="shared" si="1"/>
        <v>1042.6018396846257</v>
      </c>
      <c r="I64" s="119"/>
    </row>
    <row r="65" spans="1:9" ht="12.75" customHeight="1">
      <c r="A65" s="47" t="s">
        <v>218</v>
      </c>
      <c r="B65" s="60" t="s">
        <v>168</v>
      </c>
      <c r="C65" s="49" t="s">
        <v>62</v>
      </c>
      <c r="D65" s="50">
        <v>67.099999999999994</v>
      </c>
      <c r="E65" s="51">
        <f t="shared" si="10"/>
        <v>27.958333333333329</v>
      </c>
      <c r="F65" s="51">
        <v>127.8</v>
      </c>
      <c r="G65" s="25">
        <f t="shared" si="3"/>
        <v>99.841666666666669</v>
      </c>
      <c r="H65" s="24">
        <f t="shared" si="1"/>
        <v>357.10879284649781</v>
      </c>
      <c r="I65" s="119"/>
    </row>
    <row r="66" spans="1:9" ht="12.75" customHeight="1">
      <c r="A66" s="47" t="s">
        <v>219</v>
      </c>
      <c r="B66" s="60" t="s">
        <v>298</v>
      </c>
      <c r="C66" s="49" t="s">
        <v>62</v>
      </c>
      <c r="D66" s="50">
        <v>63.3</v>
      </c>
      <c r="E66" s="51">
        <f t="shared" si="10"/>
        <v>26.374999999999996</v>
      </c>
      <c r="F66" s="51">
        <v>63.8</v>
      </c>
      <c r="G66" s="25">
        <f t="shared" si="3"/>
        <v>37.424999999999997</v>
      </c>
      <c r="H66" s="24">
        <f t="shared" si="1"/>
        <v>141.89573459715641</v>
      </c>
      <c r="I66" s="119"/>
    </row>
    <row r="67" spans="1:9" ht="12.75" customHeight="1">
      <c r="A67" s="47" t="s">
        <v>220</v>
      </c>
      <c r="B67" s="60" t="s">
        <v>172</v>
      </c>
      <c r="C67" s="49" t="s">
        <v>62</v>
      </c>
      <c r="D67" s="50">
        <v>457.3</v>
      </c>
      <c r="E67" s="51">
        <f t="shared" si="10"/>
        <v>190.54166666666669</v>
      </c>
      <c r="F67" s="51">
        <v>715.1</v>
      </c>
      <c r="G67" s="25">
        <f t="shared" si="3"/>
        <v>524.55833333333339</v>
      </c>
      <c r="H67" s="24">
        <f t="shared" si="1"/>
        <v>275.29849114366931</v>
      </c>
      <c r="I67" s="119"/>
    </row>
    <row r="68" spans="1:9" ht="12.75" customHeight="1">
      <c r="A68" s="47" t="s">
        <v>221</v>
      </c>
      <c r="B68" s="60" t="s">
        <v>173</v>
      </c>
      <c r="C68" s="49" t="s">
        <v>62</v>
      </c>
      <c r="D68" s="50">
        <v>42</v>
      </c>
      <c r="E68" s="51">
        <f t="shared" si="10"/>
        <v>17.5</v>
      </c>
      <c r="F68" s="51">
        <v>0</v>
      </c>
      <c r="G68" s="25">
        <f t="shared" si="3"/>
        <v>-17.5</v>
      </c>
      <c r="H68" s="24">
        <f t="shared" si="1"/>
        <v>-100</v>
      </c>
      <c r="I68" s="119"/>
    </row>
    <row r="69" spans="1:9" ht="12.75" customHeight="1">
      <c r="A69" s="47" t="s">
        <v>222</v>
      </c>
      <c r="B69" s="60" t="s">
        <v>183</v>
      </c>
      <c r="C69" s="49" t="s">
        <v>62</v>
      </c>
      <c r="D69" s="50">
        <v>452.9</v>
      </c>
      <c r="E69" s="51">
        <f t="shared" si="10"/>
        <v>188.70833333333334</v>
      </c>
      <c r="F69" s="51">
        <v>1386.7</v>
      </c>
      <c r="G69" s="25">
        <f t="shared" si="3"/>
        <v>1197.9916666666668</v>
      </c>
      <c r="H69" s="24">
        <f t="shared" si="1"/>
        <v>634.83771251931989</v>
      </c>
      <c r="I69" s="119"/>
    </row>
    <row r="70" spans="1:9" ht="12.75" customHeight="1">
      <c r="A70" s="47" t="s">
        <v>223</v>
      </c>
      <c r="B70" s="61" t="s">
        <v>303</v>
      </c>
      <c r="C70" s="49" t="s">
        <v>62</v>
      </c>
      <c r="D70" s="51">
        <v>129.19999999999999</v>
      </c>
      <c r="E70" s="51">
        <f t="shared" si="10"/>
        <v>53.833333333333329</v>
      </c>
      <c r="F70" s="51">
        <v>7.6</v>
      </c>
      <c r="G70" s="25">
        <f t="shared" si="3"/>
        <v>-46.233333333333327</v>
      </c>
      <c r="H70" s="24">
        <f t="shared" si="1"/>
        <v>-85.882352941176464</v>
      </c>
      <c r="I70" s="119"/>
    </row>
    <row r="71" spans="1:9" ht="12.75" customHeight="1">
      <c r="A71" s="47" t="s">
        <v>224</v>
      </c>
      <c r="B71" s="60" t="s">
        <v>174</v>
      </c>
      <c r="C71" s="49" t="s">
        <v>62</v>
      </c>
      <c r="D71" s="52">
        <v>0</v>
      </c>
      <c r="E71" s="51">
        <f t="shared" si="10"/>
        <v>0</v>
      </c>
      <c r="F71" s="63">
        <v>0</v>
      </c>
      <c r="G71" s="25">
        <f t="shared" si="3"/>
        <v>0</v>
      </c>
      <c r="H71" s="24">
        <v>0</v>
      </c>
      <c r="I71" s="119"/>
    </row>
    <row r="72" spans="1:9" ht="12.75" customHeight="1">
      <c r="A72" s="47" t="s">
        <v>225</v>
      </c>
      <c r="B72" s="60" t="s">
        <v>185</v>
      </c>
      <c r="C72" s="49" t="s">
        <v>62</v>
      </c>
      <c r="D72" s="52">
        <v>0</v>
      </c>
      <c r="E72" s="51">
        <f t="shared" si="10"/>
        <v>0</v>
      </c>
      <c r="F72" s="51">
        <v>4348</v>
      </c>
      <c r="G72" s="25">
        <f t="shared" si="3"/>
        <v>4348</v>
      </c>
      <c r="H72" s="24">
        <v>0</v>
      </c>
      <c r="I72" s="119"/>
    </row>
    <row r="73" spans="1:9" ht="12.75" customHeight="1">
      <c r="A73" s="47" t="s">
        <v>226</v>
      </c>
      <c r="B73" s="60" t="s">
        <v>93</v>
      </c>
      <c r="C73" s="49" t="s">
        <v>62</v>
      </c>
      <c r="D73" s="50">
        <v>120.6</v>
      </c>
      <c r="E73" s="51">
        <f t="shared" si="10"/>
        <v>50.249999999999993</v>
      </c>
      <c r="F73" s="51">
        <v>946.6</v>
      </c>
      <c r="G73" s="25">
        <f t="shared" si="3"/>
        <v>896.35</v>
      </c>
      <c r="H73" s="24">
        <f t="shared" si="1"/>
        <v>1783.7810945273634</v>
      </c>
      <c r="I73" s="119"/>
    </row>
    <row r="74" spans="1:9" ht="12.75" customHeight="1">
      <c r="A74" s="47" t="s">
        <v>227</v>
      </c>
      <c r="B74" s="60" t="s">
        <v>135</v>
      </c>
      <c r="C74" s="49" t="s">
        <v>62</v>
      </c>
      <c r="D74" s="50">
        <v>443</v>
      </c>
      <c r="E74" s="51">
        <f t="shared" si="10"/>
        <v>184.58333333333331</v>
      </c>
      <c r="F74" s="51">
        <v>158.9</v>
      </c>
      <c r="G74" s="25">
        <f t="shared" si="3"/>
        <v>-25.683333333333309</v>
      </c>
      <c r="H74" s="24">
        <f t="shared" si="1"/>
        <v>-13.914221218961615</v>
      </c>
      <c r="I74" s="119"/>
    </row>
    <row r="75" spans="1:9" ht="12.75" customHeight="1">
      <c r="A75" s="47" t="s">
        <v>228</v>
      </c>
      <c r="B75" s="60" t="s">
        <v>120</v>
      </c>
      <c r="C75" s="49" t="s">
        <v>62</v>
      </c>
      <c r="D75" s="50">
        <v>9.1999999999999993</v>
      </c>
      <c r="E75" s="51">
        <f t="shared" si="10"/>
        <v>3.833333333333333</v>
      </c>
      <c r="F75" s="63">
        <v>0</v>
      </c>
      <c r="G75" s="25">
        <f t="shared" si="3"/>
        <v>-3.833333333333333</v>
      </c>
      <c r="H75" s="24">
        <f t="shared" si="1"/>
        <v>-100</v>
      </c>
      <c r="I75" s="119"/>
    </row>
    <row r="76" spans="1:9" ht="12.75" customHeight="1">
      <c r="A76" s="47" t="s">
        <v>229</v>
      </c>
      <c r="B76" s="60" t="s">
        <v>187</v>
      </c>
      <c r="C76" s="49" t="s">
        <v>62</v>
      </c>
      <c r="D76" s="50">
        <v>195.9</v>
      </c>
      <c r="E76" s="51">
        <f t="shared" si="10"/>
        <v>81.625</v>
      </c>
      <c r="F76" s="51">
        <v>2</v>
      </c>
      <c r="G76" s="25">
        <f t="shared" si="3"/>
        <v>-79.625</v>
      </c>
      <c r="H76" s="24">
        <f t="shared" si="1"/>
        <v>-97.549770290964773</v>
      </c>
      <c r="I76" s="119"/>
    </row>
    <row r="77" spans="1:9" ht="12.75" customHeight="1">
      <c r="A77" s="47" t="s">
        <v>230</v>
      </c>
      <c r="B77" s="60" t="s">
        <v>144</v>
      </c>
      <c r="C77" s="49" t="s">
        <v>62</v>
      </c>
      <c r="D77" s="50">
        <v>49.9</v>
      </c>
      <c r="E77" s="51">
        <f t="shared" si="10"/>
        <v>20.791666666666664</v>
      </c>
      <c r="F77" s="63">
        <v>0</v>
      </c>
      <c r="G77" s="25">
        <f t="shared" si="3"/>
        <v>-20.791666666666664</v>
      </c>
      <c r="H77" s="24">
        <f t="shared" ref="H77:H79" si="11">(F77/E77*100)-100</f>
        <v>-100</v>
      </c>
      <c r="I77" s="119"/>
    </row>
    <row r="78" spans="1:9" ht="12.75" customHeight="1">
      <c r="A78" s="47" t="s">
        <v>231</v>
      </c>
      <c r="B78" s="60" t="s">
        <v>188</v>
      </c>
      <c r="C78" s="49" t="s">
        <v>62</v>
      </c>
      <c r="D78" s="50">
        <v>17.600000000000001</v>
      </c>
      <c r="E78" s="51">
        <f t="shared" si="10"/>
        <v>7.3333333333333339</v>
      </c>
      <c r="F78" s="63">
        <v>0</v>
      </c>
      <c r="G78" s="25">
        <f t="shared" ref="G78:G79" si="12">F78-E78</f>
        <v>-7.3333333333333339</v>
      </c>
      <c r="H78" s="24">
        <f t="shared" si="11"/>
        <v>-100</v>
      </c>
      <c r="I78" s="119"/>
    </row>
    <row r="79" spans="1:9" ht="12.75" customHeight="1">
      <c r="A79" s="47" t="s">
        <v>232</v>
      </c>
      <c r="B79" s="60" t="s">
        <v>189</v>
      </c>
      <c r="C79" s="49" t="s">
        <v>62</v>
      </c>
      <c r="D79" s="50">
        <v>39.1</v>
      </c>
      <c r="E79" s="51">
        <f t="shared" si="10"/>
        <v>16.291666666666668</v>
      </c>
      <c r="F79" s="51">
        <v>0</v>
      </c>
      <c r="G79" s="25">
        <f t="shared" si="12"/>
        <v>-16.291666666666668</v>
      </c>
      <c r="H79" s="24">
        <f t="shared" si="11"/>
        <v>-100</v>
      </c>
      <c r="I79" s="119"/>
    </row>
    <row r="80" spans="1:9" ht="12.75" customHeight="1">
      <c r="A80" s="101" t="s">
        <v>18</v>
      </c>
      <c r="B80" s="101" t="s">
        <v>59</v>
      </c>
      <c r="C80" s="101" t="s">
        <v>60</v>
      </c>
      <c r="D80" s="102" t="s">
        <v>305</v>
      </c>
      <c r="E80" s="102" t="str">
        <f>E11</f>
        <v>принято в тарифе на 1 июня 2019 года</v>
      </c>
      <c r="F80" s="102" t="str">
        <f t="shared" ref="F80:G80" si="13">F11</f>
        <v>фактически  на  1 июня 2019 года</v>
      </c>
      <c r="G80" s="102" t="str">
        <f t="shared" si="13"/>
        <v>отклонение факт к принято за 5 месяцев 2019 г.</v>
      </c>
      <c r="H80" s="102" t="str">
        <f>H11</f>
        <v>отклонение, %</v>
      </c>
      <c r="I80" s="118" t="s">
        <v>331</v>
      </c>
    </row>
    <row r="81" spans="1:9" ht="36.75" customHeight="1">
      <c r="A81" s="101"/>
      <c r="B81" s="101"/>
      <c r="C81" s="101"/>
      <c r="D81" s="101"/>
      <c r="E81" s="101"/>
      <c r="F81" s="101"/>
      <c r="G81" s="101"/>
      <c r="H81" s="102"/>
      <c r="I81" s="118"/>
    </row>
    <row r="82" spans="1:9" ht="12.75" customHeight="1">
      <c r="A82" s="47" t="s">
        <v>233</v>
      </c>
      <c r="B82" s="60" t="s">
        <v>142</v>
      </c>
      <c r="C82" s="49" t="s">
        <v>62</v>
      </c>
      <c r="D82" s="50">
        <v>40.6</v>
      </c>
      <c r="E82" s="51">
        <f>D82/12*5</f>
        <v>16.916666666666668</v>
      </c>
      <c r="F82" s="51">
        <v>0</v>
      </c>
      <c r="G82" s="25">
        <f t="shared" ref="G82" si="14">F82-E82</f>
        <v>-16.916666666666668</v>
      </c>
      <c r="H82" s="24">
        <f t="shared" ref="H82:H145" si="15">(F82/E82*100)-100</f>
        <v>-100</v>
      </c>
      <c r="I82" s="119"/>
    </row>
    <row r="83" spans="1:9" ht="12.75" customHeight="1">
      <c r="A83" s="47" t="s">
        <v>234</v>
      </c>
      <c r="B83" s="60" t="s">
        <v>141</v>
      </c>
      <c r="C83" s="49" t="s">
        <v>62</v>
      </c>
      <c r="D83" s="50">
        <v>22.2</v>
      </c>
      <c r="E83" s="51">
        <f t="shared" ref="E83:E92" si="16">D83/12*5</f>
        <v>9.25</v>
      </c>
      <c r="F83" s="51">
        <v>65.3</v>
      </c>
      <c r="G83" s="25">
        <f t="shared" ref="G83:G146" si="17">F83-E83</f>
        <v>56.05</v>
      </c>
      <c r="H83" s="24">
        <f t="shared" si="15"/>
        <v>605.94594594594594</v>
      </c>
      <c r="I83" s="119"/>
    </row>
    <row r="84" spans="1:9" ht="12.75" customHeight="1">
      <c r="A84" s="47" t="s">
        <v>235</v>
      </c>
      <c r="B84" s="60" t="s">
        <v>193</v>
      </c>
      <c r="C84" s="49" t="s">
        <v>62</v>
      </c>
      <c r="D84" s="50">
        <v>316.89999999999998</v>
      </c>
      <c r="E84" s="51">
        <f t="shared" si="16"/>
        <v>132.04166666666666</v>
      </c>
      <c r="F84" s="63">
        <v>0</v>
      </c>
      <c r="G84" s="25">
        <f t="shared" si="17"/>
        <v>-132.04166666666666</v>
      </c>
      <c r="H84" s="24">
        <f t="shared" si="15"/>
        <v>-100</v>
      </c>
      <c r="I84" s="119"/>
    </row>
    <row r="85" spans="1:9" ht="12.75" customHeight="1">
      <c r="A85" s="47" t="s">
        <v>236</v>
      </c>
      <c r="B85" s="60" t="s">
        <v>198</v>
      </c>
      <c r="C85" s="49" t="s">
        <v>62</v>
      </c>
      <c r="D85" s="50">
        <v>14.5</v>
      </c>
      <c r="E85" s="51">
        <f t="shared" si="16"/>
        <v>6.0416666666666661</v>
      </c>
      <c r="F85" s="63">
        <v>0</v>
      </c>
      <c r="G85" s="25">
        <f t="shared" si="17"/>
        <v>-6.0416666666666661</v>
      </c>
      <c r="H85" s="24">
        <f t="shared" si="15"/>
        <v>-100</v>
      </c>
      <c r="I85" s="119"/>
    </row>
    <row r="86" spans="1:9" ht="12.75" customHeight="1">
      <c r="A86" s="47" t="s">
        <v>237</v>
      </c>
      <c r="B86" s="60" t="s">
        <v>194</v>
      </c>
      <c r="C86" s="49" t="s">
        <v>62</v>
      </c>
      <c r="D86" s="50">
        <v>128.6</v>
      </c>
      <c r="E86" s="51">
        <f t="shared" si="16"/>
        <v>53.583333333333336</v>
      </c>
      <c r="F86" s="63">
        <v>0</v>
      </c>
      <c r="G86" s="25">
        <f t="shared" si="17"/>
        <v>-53.583333333333336</v>
      </c>
      <c r="H86" s="24">
        <f t="shared" si="15"/>
        <v>-100</v>
      </c>
      <c r="I86" s="119"/>
    </row>
    <row r="87" spans="1:9" ht="12.75" customHeight="1">
      <c r="A87" s="47" t="s">
        <v>238</v>
      </c>
      <c r="B87" s="60" t="s">
        <v>178</v>
      </c>
      <c r="C87" s="49" t="s">
        <v>62</v>
      </c>
      <c r="D87" s="50">
        <v>30.9</v>
      </c>
      <c r="E87" s="51">
        <f t="shared" si="16"/>
        <v>12.874999999999998</v>
      </c>
      <c r="F87" s="51">
        <v>0</v>
      </c>
      <c r="G87" s="25">
        <f t="shared" si="17"/>
        <v>-12.874999999999998</v>
      </c>
      <c r="H87" s="24">
        <f t="shared" si="15"/>
        <v>-100</v>
      </c>
      <c r="I87" s="119"/>
    </row>
    <row r="88" spans="1:9" ht="12.75" customHeight="1">
      <c r="A88" s="47" t="s">
        <v>239</v>
      </c>
      <c r="B88" s="60" t="s">
        <v>195</v>
      </c>
      <c r="C88" s="49" t="s">
        <v>62</v>
      </c>
      <c r="D88" s="50">
        <v>181.8</v>
      </c>
      <c r="E88" s="51">
        <f t="shared" si="16"/>
        <v>75.75</v>
      </c>
      <c r="F88" s="63">
        <v>0</v>
      </c>
      <c r="G88" s="25">
        <f t="shared" si="17"/>
        <v>-75.75</v>
      </c>
      <c r="H88" s="24">
        <f t="shared" si="15"/>
        <v>-100</v>
      </c>
      <c r="I88" s="119"/>
    </row>
    <row r="89" spans="1:9" ht="12.75" customHeight="1">
      <c r="A89" s="47" t="s">
        <v>240</v>
      </c>
      <c r="B89" s="60" t="s">
        <v>196</v>
      </c>
      <c r="C89" s="49" t="s">
        <v>62</v>
      </c>
      <c r="D89" s="50">
        <v>14.9</v>
      </c>
      <c r="E89" s="51">
        <f t="shared" si="16"/>
        <v>6.2083333333333339</v>
      </c>
      <c r="F89" s="63">
        <v>0</v>
      </c>
      <c r="G89" s="25">
        <f t="shared" si="17"/>
        <v>-6.2083333333333339</v>
      </c>
      <c r="H89" s="24">
        <f t="shared" si="15"/>
        <v>-100</v>
      </c>
      <c r="I89" s="119"/>
    </row>
    <row r="90" spans="1:9" ht="12.75" customHeight="1">
      <c r="A90" s="47" t="s">
        <v>241</v>
      </c>
      <c r="B90" s="60" t="s">
        <v>197</v>
      </c>
      <c r="C90" s="49" t="s">
        <v>62</v>
      </c>
      <c r="D90" s="50">
        <v>390.7</v>
      </c>
      <c r="E90" s="51">
        <f t="shared" si="16"/>
        <v>162.79166666666666</v>
      </c>
      <c r="F90" s="51">
        <v>45.3</v>
      </c>
      <c r="G90" s="25">
        <f t="shared" si="17"/>
        <v>-117.49166666666666</v>
      </c>
      <c r="H90" s="24">
        <f t="shared" si="15"/>
        <v>-72.173022779626308</v>
      </c>
      <c r="I90" s="119"/>
    </row>
    <row r="91" spans="1:9" ht="12.75" customHeight="1">
      <c r="A91" s="47" t="s">
        <v>242</v>
      </c>
      <c r="B91" s="60" t="s">
        <v>244</v>
      </c>
      <c r="C91" s="49" t="s">
        <v>62</v>
      </c>
      <c r="D91" s="50">
        <v>9.3000000000000007</v>
      </c>
      <c r="E91" s="51">
        <f t="shared" si="16"/>
        <v>3.875</v>
      </c>
      <c r="F91" s="63">
        <v>0</v>
      </c>
      <c r="G91" s="25">
        <f t="shared" si="17"/>
        <v>-3.875</v>
      </c>
      <c r="H91" s="24">
        <f t="shared" si="15"/>
        <v>-100</v>
      </c>
      <c r="I91" s="119"/>
    </row>
    <row r="92" spans="1:9" ht="12.75" customHeight="1">
      <c r="A92" s="47" t="s">
        <v>243</v>
      </c>
      <c r="B92" s="60" t="s">
        <v>186</v>
      </c>
      <c r="C92" s="49" t="s">
        <v>62</v>
      </c>
      <c r="D92" s="50">
        <v>415.3</v>
      </c>
      <c r="E92" s="51">
        <f t="shared" si="16"/>
        <v>173.04166666666669</v>
      </c>
      <c r="F92" s="22">
        <v>5564.3</v>
      </c>
      <c r="G92" s="25">
        <f t="shared" si="17"/>
        <v>5391.2583333333332</v>
      </c>
      <c r="H92" s="24">
        <f t="shared" si="15"/>
        <v>3115.5839152419935</v>
      </c>
      <c r="I92" s="119"/>
    </row>
    <row r="93" spans="1:9" ht="12.75" customHeight="1">
      <c r="A93" s="85" t="s">
        <v>70</v>
      </c>
      <c r="B93" s="86" t="s">
        <v>58</v>
      </c>
      <c r="C93" s="87" t="s">
        <v>62</v>
      </c>
      <c r="D93" s="58">
        <f>D94+D135+D160+D163</f>
        <v>274517.96000000002</v>
      </c>
      <c r="E93" s="58">
        <f>E94+E135+E160+E163</f>
        <v>114382.48333333332</v>
      </c>
      <c r="F93" s="58">
        <f>F94+F135+F160+F163</f>
        <v>69854.8</v>
      </c>
      <c r="G93" s="31">
        <f t="shared" si="17"/>
        <v>-44527.68333333332</v>
      </c>
      <c r="H93" s="26">
        <f t="shared" si="15"/>
        <v>-38.928760799475548</v>
      </c>
      <c r="I93" s="119"/>
    </row>
    <row r="94" spans="1:9" ht="12.75" customHeight="1">
      <c r="A94" s="85" t="s">
        <v>10</v>
      </c>
      <c r="B94" s="46" t="s">
        <v>290</v>
      </c>
      <c r="C94" s="87" t="s">
        <v>62</v>
      </c>
      <c r="D94" s="58">
        <f t="shared" ref="D94:F94" si="18">D95+D98+D99+D104+D105+D106</f>
        <v>57982.760000000009</v>
      </c>
      <c r="E94" s="58">
        <f t="shared" si="18"/>
        <v>24159.483333333337</v>
      </c>
      <c r="F94" s="58">
        <f t="shared" si="18"/>
        <v>37443.700000000004</v>
      </c>
      <c r="G94" s="31">
        <f t="shared" si="17"/>
        <v>13284.216666666667</v>
      </c>
      <c r="H94" s="26">
        <f t="shared" si="15"/>
        <v>54.98551638452534</v>
      </c>
      <c r="I94" s="119"/>
    </row>
    <row r="95" spans="1:9" ht="12.75" customHeight="1">
      <c r="A95" s="47" t="s">
        <v>44</v>
      </c>
      <c r="B95" s="59" t="s">
        <v>43</v>
      </c>
      <c r="C95" s="49" t="s">
        <v>62</v>
      </c>
      <c r="D95" s="50">
        <v>34601.440000000002</v>
      </c>
      <c r="E95" s="50">
        <f>D95/12*5</f>
        <v>14417.266666666666</v>
      </c>
      <c r="F95" s="51">
        <v>19663.400000000001</v>
      </c>
      <c r="G95" s="25">
        <f t="shared" si="17"/>
        <v>5246.133333333335</v>
      </c>
      <c r="H95" s="24">
        <f t="shared" si="15"/>
        <v>36.387849754229876</v>
      </c>
      <c r="I95" s="119"/>
    </row>
    <row r="96" spans="1:9" ht="12.75" customHeight="1">
      <c r="A96" s="47"/>
      <c r="B96" s="59" t="s">
        <v>111</v>
      </c>
      <c r="C96" s="49" t="s">
        <v>110</v>
      </c>
      <c r="D96" s="52">
        <f>D95/D97/12*1000</f>
        <v>115338.13333333335</v>
      </c>
      <c r="E96" s="52">
        <f>D96</f>
        <v>115338.13333333335</v>
      </c>
      <c r="F96" s="53">
        <f>F95/F97/5*1000</f>
        <v>157307.20000000001</v>
      </c>
      <c r="G96" s="25">
        <f t="shared" si="17"/>
        <v>41969.066666666666</v>
      </c>
      <c r="H96" s="24">
        <f t="shared" si="15"/>
        <v>36.387849754229876</v>
      </c>
      <c r="I96" s="119"/>
    </row>
    <row r="97" spans="1:10" ht="12.75" customHeight="1">
      <c r="A97" s="47"/>
      <c r="B97" s="59" t="s">
        <v>121</v>
      </c>
      <c r="C97" s="49" t="s">
        <v>112</v>
      </c>
      <c r="D97" s="52">
        <v>25</v>
      </c>
      <c r="E97" s="52">
        <f>D97</f>
        <v>25</v>
      </c>
      <c r="F97" s="53">
        <v>25</v>
      </c>
      <c r="G97" s="25">
        <f t="shared" si="17"/>
        <v>0</v>
      </c>
      <c r="H97" s="24">
        <f t="shared" si="15"/>
        <v>0</v>
      </c>
      <c r="I97" s="119"/>
    </row>
    <row r="98" spans="1:10" ht="12.75" customHeight="1">
      <c r="A98" s="47" t="s">
        <v>45</v>
      </c>
      <c r="B98" s="59" t="s">
        <v>22</v>
      </c>
      <c r="C98" s="49" t="s">
        <v>62</v>
      </c>
      <c r="D98" s="50">
        <v>2958.42</v>
      </c>
      <c r="E98" s="50">
        <f>D98/12*5</f>
        <v>1232.675</v>
      </c>
      <c r="F98" s="51">
        <v>1763.9</v>
      </c>
      <c r="G98" s="25">
        <f t="shared" si="17"/>
        <v>531.22500000000014</v>
      </c>
      <c r="H98" s="24">
        <f t="shared" si="15"/>
        <v>43.095300870059049</v>
      </c>
      <c r="I98" s="119"/>
    </row>
    <row r="99" spans="1:10" ht="12.75" customHeight="1">
      <c r="A99" s="47" t="s">
        <v>46</v>
      </c>
      <c r="B99" s="59" t="s">
        <v>71</v>
      </c>
      <c r="C99" s="49" t="s">
        <v>62</v>
      </c>
      <c r="D99" s="50">
        <v>12443</v>
      </c>
      <c r="E99" s="50">
        <f t="shared" ref="E99:E105" si="19">D99/12*5</f>
        <v>5184.5833333333339</v>
      </c>
      <c r="F99" s="51">
        <v>4990.7</v>
      </c>
      <c r="G99" s="25">
        <f t="shared" si="17"/>
        <v>-193.88333333333412</v>
      </c>
      <c r="H99" s="24">
        <f t="shared" si="15"/>
        <v>-3.7396126336092692</v>
      </c>
      <c r="I99" s="119"/>
    </row>
    <row r="100" spans="1:10" ht="12.75" hidden="1" customHeight="1">
      <c r="A100" s="47"/>
      <c r="B100" s="59" t="s">
        <v>292</v>
      </c>
      <c r="C100" s="49" t="s">
        <v>62</v>
      </c>
      <c r="D100" s="50"/>
      <c r="E100" s="50">
        <f t="shared" si="19"/>
        <v>0</v>
      </c>
      <c r="F100" s="54"/>
      <c r="G100" s="25">
        <f t="shared" si="17"/>
        <v>0</v>
      </c>
      <c r="H100" s="24" t="e">
        <f t="shared" si="15"/>
        <v>#DIV/0!</v>
      </c>
      <c r="I100" s="119"/>
    </row>
    <row r="101" spans="1:10" ht="12.75" hidden="1" customHeight="1">
      <c r="A101" s="47"/>
      <c r="B101" s="59" t="s">
        <v>293</v>
      </c>
      <c r="C101" s="49" t="s">
        <v>62</v>
      </c>
      <c r="D101" s="50"/>
      <c r="E101" s="50">
        <f t="shared" si="19"/>
        <v>0</v>
      </c>
      <c r="F101" s="54"/>
      <c r="G101" s="25">
        <f t="shared" si="17"/>
        <v>0</v>
      </c>
      <c r="H101" s="24" t="e">
        <f t="shared" si="15"/>
        <v>#DIV/0!</v>
      </c>
      <c r="I101" s="119"/>
    </row>
    <row r="102" spans="1:10" ht="12.75" hidden="1" customHeight="1">
      <c r="A102" s="47"/>
      <c r="B102" s="59" t="s">
        <v>294</v>
      </c>
      <c r="C102" s="49" t="s">
        <v>62</v>
      </c>
      <c r="D102" s="50"/>
      <c r="E102" s="50">
        <f t="shared" si="19"/>
        <v>0</v>
      </c>
      <c r="F102" s="54"/>
      <c r="G102" s="25">
        <f t="shared" si="17"/>
        <v>0</v>
      </c>
      <c r="H102" s="24" t="e">
        <f t="shared" si="15"/>
        <v>#DIV/0!</v>
      </c>
      <c r="I102" s="119"/>
    </row>
    <row r="103" spans="1:10" ht="12.75" hidden="1" customHeight="1">
      <c r="A103" s="47"/>
      <c r="B103" s="59" t="s">
        <v>295</v>
      </c>
      <c r="C103" s="49" t="s">
        <v>62</v>
      </c>
      <c r="D103" s="50"/>
      <c r="E103" s="50">
        <f t="shared" si="19"/>
        <v>0</v>
      </c>
      <c r="F103" s="54"/>
      <c r="G103" s="25">
        <f t="shared" si="17"/>
        <v>0</v>
      </c>
      <c r="H103" s="24" t="e">
        <f t="shared" si="15"/>
        <v>#DIV/0!</v>
      </c>
      <c r="I103" s="119"/>
    </row>
    <row r="104" spans="1:10" ht="12.75" customHeight="1">
      <c r="A104" s="47" t="s">
        <v>47</v>
      </c>
      <c r="B104" s="59" t="s">
        <v>49</v>
      </c>
      <c r="C104" s="49" t="s">
        <v>62</v>
      </c>
      <c r="D104" s="50">
        <v>1489.3</v>
      </c>
      <c r="E104" s="50">
        <f t="shared" si="19"/>
        <v>620.54166666666663</v>
      </c>
      <c r="F104" s="51">
        <v>81.8</v>
      </c>
      <c r="G104" s="25">
        <f t="shared" si="17"/>
        <v>-538.74166666666667</v>
      </c>
      <c r="H104" s="24">
        <f t="shared" si="15"/>
        <v>-86.81796817296717</v>
      </c>
      <c r="I104" s="119"/>
    </row>
    <row r="105" spans="1:10" ht="12.75" customHeight="1">
      <c r="A105" s="47" t="s">
        <v>48</v>
      </c>
      <c r="B105" s="59" t="s">
        <v>30</v>
      </c>
      <c r="C105" s="49" t="s">
        <v>62</v>
      </c>
      <c r="D105" s="50">
        <v>652.29999999999995</v>
      </c>
      <c r="E105" s="50">
        <f t="shared" si="19"/>
        <v>271.79166666666663</v>
      </c>
      <c r="F105" s="51">
        <v>4493.6000000000004</v>
      </c>
      <c r="G105" s="25">
        <f t="shared" si="17"/>
        <v>4221.8083333333334</v>
      </c>
      <c r="H105" s="24">
        <f t="shared" si="15"/>
        <v>1553.3251571362875</v>
      </c>
      <c r="I105" s="119"/>
    </row>
    <row r="106" spans="1:10" ht="12.75" customHeight="1">
      <c r="A106" s="47" t="s">
        <v>90</v>
      </c>
      <c r="B106" s="59" t="s">
        <v>56</v>
      </c>
      <c r="C106" s="49" t="s">
        <v>62</v>
      </c>
      <c r="D106" s="62">
        <f t="shared" ref="D106:F106" si="20">D107+D108+D109+D110+D113+D114+D115+D116</f>
        <v>5838.3</v>
      </c>
      <c r="E106" s="62">
        <f t="shared" si="20"/>
        <v>2432.625</v>
      </c>
      <c r="F106" s="62">
        <f t="shared" si="20"/>
        <v>6450.3</v>
      </c>
      <c r="G106" s="25">
        <f t="shared" si="17"/>
        <v>4017.6750000000002</v>
      </c>
      <c r="H106" s="24">
        <f t="shared" si="15"/>
        <v>165.15800832434098</v>
      </c>
      <c r="I106" s="119"/>
    </row>
    <row r="107" spans="1:10" ht="12.75" customHeight="1">
      <c r="A107" s="47" t="s">
        <v>94</v>
      </c>
      <c r="B107" s="59" t="s">
        <v>72</v>
      </c>
      <c r="C107" s="49" t="s">
        <v>62</v>
      </c>
      <c r="D107" s="50">
        <v>957.7</v>
      </c>
      <c r="E107" s="50">
        <f>D107/12*5</f>
        <v>399.04166666666669</v>
      </c>
      <c r="F107" s="51">
        <v>1192.2</v>
      </c>
      <c r="G107" s="25">
        <f t="shared" si="17"/>
        <v>793.1583333333333</v>
      </c>
      <c r="H107" s="24">
        <f t="shared" si="15"/>
        <v>198.76579304583902</v>
      </c>
      <c r="I107" s="119"/>
    </row>
    <row r="108" spans="1:10" ht="12.75" customHeight="1">
      <c r="A108" s="47" t="s">
        <v>95</v>
      </c>
      <c r="B108" s="59" t="s">
        <v>17</v>
      </c>
      <c r="C108" s="49" t="s">
        <v>62</v>
      </c>
      <c r="D108" s="50">
        <v>751.7</v>
      </c>
      <c r="E108" s="50">
        <f t="shared" ref="E108:E115" si="21">D108/12*5</f>
        <v>313.20833333333337</v>
      </c>
      <c r="F108" s="51">
        <v>235.7</v>
      </c>
      <c r="G108" s="25">
        <f t="shared" si="17"/>
        <v>-77.508333333333383</v>
      </c>
      <c r="H108" s="24">
        <f t="shared" si="15"/>
        <v>-24.746574431289091</v>
      </c>
      <c r="I108" s="119"/>
    </row>
    <row r="109" spans="1:10" ht="12.75" customHeight="1">
      <c r="A109" s="47" t="s">
        <v>96</v>
      </c>
      <c r="B109" s="59" t="s">
        <v>175</v>
      </c>
      <c r="C109" s="49" t="s">
        <v>62</v>
      </c>
      <c r="D109" s="50">
        <v>441.7</v>
      </c>
      <c r="E109" s="50">
        <f t="shared" si="21"/>
        <v>184.04166666666666</v>
      </c>
      <c r="F109" s="51">
        <v>100.5</v>
      </c>
      <c r="G109" s="25">
        <f t="shared" si="17"/>
        <v>-83.541666666666657</v>
      </c>
      <c r="H109" s="24">
        <f t="shared" si="15"/>
        <v>-45.392800543355214</v>
      </c>
      <c r="I109" s="119"/>
    </row>
    <row r="110" spans="1:10" ht="12.75" customHeight="1">
      <c r="A110" s="47" t="s">
        <v>97</v>
      </c>
      <c r="B110" s="59" t="s">
        <v>32</v>
      </c>
      <c r="C110" s="49" t="s">
        <v>62</v>
      </c>
      <c r="D110" s="50">
        <v>1055.3</v>
      </c>
      <c r="E110" s="50">
        <f t="shared" si="21"/>
        <v>439.70833333333331</v>
      </c>
      <c r="F110" s="51">
        <v>480.5</v>
      </c>
      <c r="G110" s="25">
        <f t="shared" si="17"/>
        <v>40.791666666666686</v>
      </c>
      <c r="H110" s="24">
        <f t="shared" si="15"/>
        <v>9.2769828484791077</v>
      </c>
      <c r="I110" s="119"/>
      <c r="J110" s="64"/>
    </row>
    <row r="111" spans="1:10" ht="24" hidden="1" customHeight="1">
      <c r="A111" s="47"/>
      <c r="B111" s="61" t="s">
        <v>149</v>
      </c>
      <c r="C111" s="49" t="s">
        <v>62</v>
      </c>
      <c r="D111" s="51"/>
      <c r="E111" s="50">
        <f t="shared" si="21"/>
        <v>0</v>
      </c>
      <c r="F111" s="54"/>
      <c r="G111" s="25">
        <f t="shared" si="17"/>
        <v>0</v>
      </c>
      <c r="H111" s="24" t="e">
        <f t="shared" si="15"/>
        <v>#DIV/0!</v>
      </c>
      <c r="I111" s="119"/>
    </row>
    <row r="112" spans="1:10" ht="12.75" hidden="1" customHeight="1">
      <c r="A112" s="47"/>
      <c r="B112" s="61" t="s">
        <v>152</v>
      </c>
      <c r="C112" s="49" t="s">
        <v>62</v>
      </c>
      <c r="D112" s="50"/>
      <c r="E112" s="50">
        <f t="shared" si="21"/>
        <v>0</v>
      </c>
      <c r="F112" s="54"/>
      <c r="G112" s="25">
        <f t="shared" si="17"/>
        <v>0</v>
      </c>
      <c r="H112" s="24" t="e">
        <f t="shared" si="15"/>
        <v>#DIV/0!</v>
      </c>
      <c r="I112" s="119"/>
    </row>
    <row r="113" spans="1:9" ht="12.75" customHeight="1">
      <c r="A113" s="47" t="s">
        <v>98</v>
      </c>
      <c r="B113" s="59" t="s">
        <v>93</v>
      </c>
      <c r="C113" s="49" t="s">
        <v>62</v>
      </c>
      <c r="D113" s="50">
        <v>258.39999999999998</v>
      </c>
      <c r="E113" s="50">
        <f t="shared" si="21"/>
        <v>107.66666666666666</v>
      </c>
      <c r="F113" s="51">
        <v>880.9</v>
      </c>
      <c r="G113" s="25">
        <f t="shared" si="17"/>
        <v>773.23333333333335</v>
      </c>
      <c r="H113" s="24">
        <f t="shared" si="15"/>
        <v>718.17337461300315</v>
      </c>
      <c r="I113" s="119"/>
    </row>
    <row r="114" spans="1:9" ht="12.75" customHeight="1">
      <c r="A114" s="47" t="s">
        <v>99</v>
      </c>
      <c r="B114" s="59" t="s">
        <v>13</v>
      </c>
      <c r="C114" s="49" t="s">
        <v>62</v>
      </c>
      <c r="D114" s="50">
        <v>244.3</v>
      </c>
      <c r="E114" s="50">
        <f t="shared" si="21"/>
        <v>101.79166666666667</v>
      </c>
      <c r="F114" s="51">
        <v>102.6</v>
      </c>
      <c r="G114" s="25">
        <f t="shared" si="17"/>
        <v>0.80833333333332291</v>
      </c>
      <c r="H114" s="24">
        <f t="shared" si="15"/>
        <v>0.79410560785917994</v>
      </c>
      <c r="I114" s="119"/>
    </row>
    <row r="115" spans="1:9" ht="12.75" customHeight="1">
      <c r="A115" s="47" t="s">
        <v>100</v>
      </c>
      <c r="B115" s="59" t="s">
        <v>86</v>
      </c>
      <c r="C115" s="49" t="s">
        <v>62</v>
      </c>
      <c r="D115" s="50">
        <v>151.1</v>
      </c>
      <c r="E115" s="50">
        <f t="shared" si="21"/>
        <v>62.958333333333336</v>
      </c>
      <c r="F115" s="51">
        <v>38.4</v>
      </c>
      <c r="G115" s="25">
        <f t="shared" si="17"/>
        <v>-24.558333333333337</v>
      </c>
      <c r="H115" s="24">
        <f t="shared" si="15"/>
        <v>-39.00727994705494</v>
      </c>
      <c r="I115" s="119"/>
    </row>
    <row r="116" spans="1:9" ht="12.75" customHeight="1">
      <c r="A116" s="47" t="s">
        <v>101</v>
      </c>
      <c r="B116" s="59" t="s">
        <v>169</v>
      </c>
      <c r="C116" s="49" t="s">
        <v>62</v>
      </c>
      <c r="D116" s="62">
        <f t="shared" ref="D116:F116" si="22">SUM(D117:D134)</f>
        <v>1978.1000000000001</v>
      </c>
      <c r="E116" s="62">
        <f t="shared" si="22"/>
        <v>824.20833333333326</v>
      </c>
      <c r="F116" s="62">
        <f t="shared" si="22"/>
        <v>3419.5</v>
      </c>
      <c r="G116" s="25">
        <f t="shared" si="17"/>
        <v>2595.291666666667</v>
      </c>
      <c r="H116" s="24">
        <f t="shared" si="15"/>
        <v>314.88296850513126</v>
      </c>
      <c r="I116" s="119"/>
    </row>
    <row r="117" spans="1:9" ht="12.75" customHeight="1">
      <c r="A117" s="47"/>
      <c r="B117" s="59" t="s">
        <v>8</v>
      </c>
      <c r="C117" s="49" t="s">
        <v>62</v>
      </c>
      <c r="D117" s="50">
        <v>166.5</v>
      </c>
      <c r="E117" s="50">
        <f>D117/12*5</f>
        <v>69.375</v>
      </c>
      <c r="F117" s="51">
        <v>65.599999999999994</v>
      </c>
      <c r="G117" s="25">
        <f t="shared" si="17"/>
        <v>-3.7750000000000057</v>
      </c>
      <c r="H117" s="24">
        <f t="shared" si="15"/>
        <v>-5.4414414414414551</v>
      </c>
      <c r="I117" s="119"/>
    </row>
    <row r="118" spans="1:9" ht="12.75" customHeight="1">
      <c r="A118" s="47"/>
      <c r="B118" s="59" t="s">
        <v>104</v>
      </c>
      <c r="C118" s="49" t="s">
        <v>62</v>
      </c>
      <c r="D118" s="50">
        <v>280.89999999999998</v>
      </c>
      <c r="E118" s="50">
        <f t="shared" ref="E118:E134" si="23">D118/12*5</f>
        <v>117.04166666666666</v>
      </c>
      <c r="F118" s="51">
        <v>296.5</v>
      </c>
      <c r="G118" s="25">
        <f t="shared" si="17"/>
        <v>179.45833333333334</v>
      </c>
      <c r="H118" s="24">
        <f t="shared" si="15"/>
        <v>153.32858668565325</v>
      </c>
      <c r="I118" s="119"/>
    </row>
    <row r="119" spans="1:9" ht="12.75" customHeight="1">
      <c r="A119" s="47"/>
      <c r="B119" s="59" t="s">
        <v>122</v>
      </c>
      <c r="C119" s="49" t="s">
        <v>62</v>
      </c>
      <c r="D119" s="50">
        <v>186.5</v>
      </c>
      <c r="E119" s="50">
        <f t="shared" si="23"/>
        <v>77.708333333333329</v>
      </c>
      <c r="F119" s="51">
        <v>246.6</v>
      </c>
      <c r="G119" s="25">
        <f t="shared" si="17"/>
        <v>168.89166666666665</v>
      </c>
      <c r="H119" s="24">
        <f t="shared" si="15"/>
        <v>217.34048257372655</v>
      </c>
      <c r="I119" s="119"/>
    </row>
    <row r="120" spans="1:9" ht="12.75" customHeight="1">
      <c r="A120" s="47"/>
      <c r="B120" s="59" t="s">
        <v>12</v>
      </c>
      <c r="C120" s="49" t="s">
        <v>62</v>
      </c>
      <c r="D120" s="50">
        <v>165.6</v>
      </c>
      <c r="E120" s="50">
        <f t="shared" si="23"/>
        <v>69</v>
      </c>
      <c r="F120" s="51">
        <v>129.5</v>
      </c>
      <c r="G120" s="25">
        <f t="shared" si="17"/>
        <v>60.5</v>
      </c>
      <c r="H120" s="24">
        <f t="shared" si="15"/>
        <v>87.681159420289845</v>
      </c>
      <c r="I120" s="119"/>
    </row>
    <row r="121" spans="1:9" ht="12.75" customHeight="1">
      <c r="A121" s="47"/>
      <c r="B121" s="59" t="s">
        <v>176</v>
      </c>
      <c r="C121" s="49" t="s">
        <v>62</v>
      </c>
      <c r="D121" s="50">
        <v>27.8</v>
      </c>
      <c r="E121" s="50">
        <f t="shared" si="23"/>
        <v>11.583333333333334</v>
      </c>
      <c r="F121" s="51">
        <v>15.3</v>
      </c>
      <c r="G121" s="25">
        <f t="shared" si="17"/>
        <v>3.7166666666666668</v>
      </c>
      <c r="H121" s="24">
        <f t="shared" si="15"/>
        <v>32.086330935251794</v>
      </c>
      <c r="I121" s="119"/>
    </row>
    <row r="122" spans="1:9" ht="12.75" customHeight="1">
      <c r="A122" s="47"/>
      <c r="B122" s="61" t="s">
        <v>177</v>
      </c>
      <c r="C122" s="49" t="s">
        <v>62</v>
      </c>
      <c r="D122" s="52">
        <v>0</v>
      </c>
      <c r="E122" s="50">
        <f t="shared" si="23"/>
        <v>0</v>
      </c>
      <c r="F122" s="51">
        <v>19.100000000000001</v>
      </c>
      <c r="G122" s="25">
        <f t="shared" si="17"/>
        <v>19.100000000000001</v>
      </c>
      <c r="H122" s="24">
        <v>0</v>
      </c>
      <c r="I122" s="119"/>
    </row>
    <row r="123" spans="1:9" ht="12.75" customHeight="1">
      <c r="A123" s="47"/>
      <c r="B123" s="61" t="s">
        <v>174</v>
      </c>
      <c r="C123" s="49" t="s">
        <v>62</v>
      </c>
      <c r="D123" s="50">
        <v>42</v>
      </c>
      <c r="E123" s="50">
        <f t="shared" si="23"/>
        <v>17.5</v>
      </c>
      <c r="F123" s="63">
        <v>0</v>
      </c>
      <c r="G123" s="25">
        <f t="shared" si="17"/>
        <v>-17.5</v>
      </c>
      <c r="H123" s="24">
        <f t="shared" si="15"/>
        <v>-100</v>
      </c>
      <c r="I123" s="119"/>
    </row>
    <row r="124" spans="1:9" ht="12.75" customHeight="1">
      <c r="A124" s="47"/>
      <c r="B124" s="61" t="s">
        <v>178</v>
      </c>
      <c r="C124" s="49" t="s">
        <v>62</v>
      </c>
      <c r="D124" s="50">
        <v>20</v>
      </c>
      <c r="E124" s="50">
        <f t="shared" si="23"/>
        <v>8.3333333333333339</v>
      </c>
      <c r="F124" s="63">
        <v>0</v>
      </c>
      <c r="G124" s="25">
        <f t="shared" si="17"/>
        <v>-8.3333333333333339</v>
      </c>
      <c r="H124" s="24">
        <f t="shared" si="15"/>
        <v>-100</v>
      </c>
      <c r="I124" s="119"/>
    </row>
    <row r="125" spans="1:9" ht="12.75" customHeight="1">
      <c r="A125" s="47"/>
      <c r="B125" s="61" t="s">
        <v>179</v>
      </c>
      <c r="C125" s="49" t="s">
        <v>62</v>
      </c>
      <c r="D125" s="50">
        <v>7.9</v>
      </c>
      <c r="E125" s="50">
        <f t="shared" si="23"/>
        <v>3.2916666666666665</v>
      </c>
      <c r="F125" s="51">
        <v>0</v>
      </c>
      <c r="G125" s="25">
        <f t="shared" si="17"/>
        <v>-3.2916666666666665</v>
      </c>
      <c r="H125" s="24">
        <f t="shared" si="15"/>
        <v>-100</v>
      </c>
      <c r="I125" s="119"/>
    </row>
    <row r="126" spans="1:9" ht="12.75" customHeight="1">
      <c r="A126" s="47"/>
      <c r="B126" s="61" t="s">
        <v>16</v>
      </c>
      <c r="C126" s="49" t="s">
        <v>62</v>
      </c>
      <c r="D126" s="52">
        <v>0</v>
      </c>
      <c r="E126" s="50">
        <f t="shared" si="23"/>
        <v>0</v>
      </c>
      <c r="F126" s="51">
        <v>849.3</v>
      </c>
      <c r="G126" s="25">
        <f t="shared" si="17"/>
        <v>849.3</v>
      </c>
      <c r="H126" s="24">
        <v>0</v>
      </c>
      <c r="I126" s="119"/>
    </row>
    <row r="127" spans="1:9" ht="12.75" customHeight="1">
      <c r="A127" s="47"/>
      <c r="B127" s="61" t="s">
        <v>6</v>
      </c>
      <c r="C127" s="49" t="s">
        <v>62</v>
      </c>
      <c r="D127" s="50">
        <v>14.2</v>
      </c>
      <c r="E127" s="50">
        <f t="shared" si="23"/>
        <v>5.916666666666667</v>
      </c>
      <c r="F127" s="51">
        <v>0</v>
      </c>
      <c r="G127" s="25">
        <f t="shared" si="17"/>
        <v>-5.916666666666667</v>
      </c>
      <c r="H127" s="24">
        <f t="shared" si="15"/>
        <v>-100</v>
      </c>
      <c r="I127" s="119"/>
    </row>
    <row r="128" spans="1:9" ht="12.75" customHeight="1">
      <c r="A128" s="47"/>
      <c r="B128" s="61" t="s">
        <v>134</v>
      </c>
      <c r="C128" s="49" t="s">
        <v>62</v>
      </c>
      <c r="D128" s="50">
        <v>170.5</v>
      </c>
      <c r="E128" s="50">
        <f t="shared" si="23"/>
        <v>71.041666666666671</v>
      </c>
      <c r="F128" s="51">
        <v>452.8</v>
      </c>
      <c r="G128" s="25">
        <f t="shared" si="17"/>
        <v>381.75833333333333</v>
      </c>
      <c r="H128" s="24">
        <f t="shared" si="15"/>
        <v>537.3724340175952</v>
      </c>
      <c r="I128" s="119"/>
    </row>
    <row r="129" spans="1:9" ht="12.75" customHeight="1">
      <c r="A129" s="47"/>
      <c r="B129" s="61" t="s">
        <v>184</v>
      </c>
      <c r="C129" s="49" t="s">
        <v>62</v>
      </c>
      <c r="D129" s="50">
        <v>527.29999999999995</v>
      </c>
      <c r="E129" s="50">
        <f t="shared" si="23"/>
        <v>219.70833333333331</v>
      </c>
      <c r="F129" s="51">
        <v>321.5</v>
      </c>
      <c r="G129" s="25">
        <f t="shared" si="17"/>
        <v>101.79166666666669</v>
      </c>
      <c r="H129" s="24">
        <f t="shared" si="15"/>
        <v>46.330362222643657</v>
      </c>
      <c r="I129" s="119"/>
    </row>
    <row r="130" spans="1:9" ht="12.75" customHeight="1">
      <c r="A130" s="47"/>
      <c r="B130" s="61" t="s">
        <v>185</v>
      </c>
      <c r="C130" s="49" t="s">
        <v>62</v>
      </c>
      <c r="D130" s="52">
        <v>0</v>
      </c>
      <c r="E130" s="50">
        <f t="shared" si="23"/>
        <v>0</v>
      </c>
      <c r="F130" s="51">
        <v>525.79999999999995</v>
      </c>
      <c r="G130" s="25">
        <f t="shared" si="17"/>
        <v>525.79999999999995</v>
      </c>
      <c r="H130" s="24">
        <v>0</v>
      </c>
      <c r="I130" s="119"/>
    </row>
    <row r="131" spans="1:9" ht="12.75" customHeight="1">
      <c r="A131" s="47"/>
      <c r="B131" s="61" t="s">
        <v>139</v>
      </c>
      <c r="C131" s="49" t="s">
        <v>62</v>
      </c>
      <c r="D131" s="50">
        <v>10.6</v>
      </c>
      <c r="E131" s="50">
        <f t="shared" si="23"/>
        <v>4.4166666666666661</v>
      </c>
      <c r="F131" s="63">
        <v>0</v>
      </c>
      <c r="G131" s="25">
        <f t="shared" si="17"/>
        <v>-4.4166666666666661</v>
      </c>
      <c r="H131" s="24">
        <f t="shared" si="15"/>
        <v>-100</v>
      </c>
      <c r="I131" s="119"/>
    </row>
    <row r="132" spans="1:9" ht="12.75" customHeight="1">
      <c r="A132" s="47"/>
      <c r="B132" s="61" t="s">
        <v>138</v>
      </c>
      <c r="C132" s="49" t="s">
        <v>62</v>
      </c>
      <c r="D132" s="50">
        <v>35.200000000000003</v>
      </c>
      <c r="E132" s="50">
        <f t="shared" si="23"/>
        <v>14.666666666666668</v>
      </c>
      <c r="F132" s="51">
        <v>0</v>
      </c>
      <c r="G132" s="25">
        <f t="shared" si="17"/>
        <v>-14.666666666666668</v>
      </c>
      <c r="H132" s="24">
        <f t="shared" si="15"/>
        <v>-100</v>
      </c>
      <c r="I132" s="119"/>
    </row>
    <row r="133" spans="1:9" ht="12.75" customHeight="1">
      <c r="A133" s="47"/>
      <c r="B133" s="60" t="s">
        <v>197</v>
      </c>
      <c r="C133" s="49" t="s">
        <v>62</v>
      </c>
      <c r="D133" s="50">
        <v>28.4</v>
      </c>
      <c r="E133" s="50">
        <f t="shared" si="23"/>
        <v>11.833333333333334</v>
      </c>
      <c r="F133" s="51">
        <v>6.7</v>
      </c>
      <c r="G133" s="25">
        <f t="shared" si="17"/>
        <v>-5.1333333333333337</v>
      </c>
      <c r="H133" s="24">
        <f t="shared" si="15"/>
        <v>-43.380281690140841</v>
      </c>
      <c r="I133" s="119"/>
    </row>
    <row r="134" spans="1:9" ht="12.75" customHeight="1">
      <c r="A134" s="47"/>
      <c r="B134" s="61" t="s">
        <v>186</v>
      </c>
      <c r="C134" s="49" t="s">
        <v>62</v>
      </c>
      <c r="D134" s="50">
        <v>294.7</v>
      </c>
      <c r="E134" s="50">
        <f t="shared" si="23"/>
        <v>122.79166666666667</v>
      </c>
      <c r="F134" s="51">
        <v>490.8</v>
      </c>
      <c r="G134" s="25">
        <f t="shared" si="17"/>
        <v>368.00833333333333</v>
      </c>
      <c r="H134" s="24">
        <f t="shared" si="15"/>
        <v>299.70139124533421</v>
      </c>
      <c r="I134" s="119"/>
    </row>
    <row r="135" spans="1:9" ht="12.75" customHeight="1">
      <c r="A135" s="85" t="s">
        <v>14</v>
      </c>
      <c r="B135" s="86" t="s">
        <v>182</v>
      </c>
      <c r="C135" s="87" t="s">
        <v>62</v>
      </c>
      <c r="D135" s="58">
        <f t="shared" ref="D135:F135" si="24">D136+D139+D140+D141+D142</f>
        <v>56019.199999999997</v>
      </c>
      <c r="E135" s="58">
        <f t="shared" si="24"/>
        <v>23341.333333333332</v>
      </c>
      <c r="F135" s="58">
        <f t="shared" si="24"/>
        <v>30975.899999999994</v>
      </c>
      <c r="G135" s="31">
        <f t="shared" si="17"/>
        <v>7634.5666666666621</v>
      </c>
      <c r="H135" s="26">
        <f t="shared" si="15"/>
        <v>32.708357134696655</v>
      </c>
      <c r="I135" s="119"/>
    </row>
    <row r="136" spans="1:9" ht="12.75" customHeight="1">
      <c r="A136" s="47" t="s">
        <v>50</v>
      </c>
      <c r="B136" s="59" t="s">
        <v>21</v>
      </c>
      <c r="C136" s="49" t="s">
        <v>62</v>
      </c>
      <c r="D136" s="50">
        <v>43989.1</v>
      </c>
      <c r="E136" s="50">
        <f>D136/12*5</f>
        <v>18328.791666666664</v>
      </c>
      <c r="F136" s="51">
        <v>21417.599999999999</v>
      </c>
      <c r="G136" s="25">
        <f t="shared" si="17"/>
        <v>3088.8083333333343</v>
      </c>
      <c r="H136" s="24">
        <f t="shared" si="15"/>
        <v>16.852220209097268</v>
      </c>
      <c r="I136" s="119"/>
    </row>
    <row r="137" spans="1:9" ht="12.75" customHeight="1">
      <c r="A137" s="47"/>
      <c r="B137" s="59" t="s">
        <v>111</v>
      </c>
      <c r="C137" s="49" t="s">
        <v>110</v>
      </c>
      <c r="D137" s="52">
        <f>D136/D138/12*1000</f>
        <v>71877.61437908496</v>
      </c>
      <c r="E137" s="52">
        <f>E136/E138/5*1000</f>
        <v>71877.61437908496</v>
      </c>
      <c r="F137" s="53">
        <f>F136/F138/5*1000</f>
        <v>83990.588235294112</v>
      </c>
      <c r="G137" s="25">
        <f t="shared" si="17"/>
        <v>12112.973856209152</v>
      </c>
      <c r="H137" s="24">
        <f t="shared" si="15"/>
        <v>16.85222020909724</v>
      </c>
      <c r="I137" s="119"/>
    </row>
    <row r="138" spans="1:9" ht="12.75" customHeight="1">
      <c r="A138" s="47"/>
      <c r="B138" s="59" t="s">
        <v>123</v>
      </c>
      <c r="C138" s="49" t="s">
        <v>112</v>
      </c>
      <c r="D138" s="52">
        <v>51</v>
      </c>
      <c r="E138" s="52">
        <f>D138</f>
        <v>51</v>
      </c>
      <c r="F138" s="53">
        <v>51</v>
      </c>
      <c r="G138" s="25">
        <f t="shared" si="17"/>
        <v>0</v>
      </c>
      <c r="H138" s="24">
        <f t="shared" si="15"/>
        <v>0</v>
      </c>
      <c r="I138" s="119"/>
    </row>
    <row r="139" spans="1:9" ht="12.75" customHeight="1">
      <c r="A139" s="47" t="s">
        <v>51</v>
      </c>
      <c r="B139" s="59" t="s">
        <v>73</v>
      </c>
      <c r="C139" s="49" t="s">
        <v>62</v>
      </c>
      <c r="D139" s="50">
        <v>3761.1</v>
      </c>
      <c r="E139" s="50">
        <f>D139/12*5</f>
        <v>1567.125</v>
      </c>
      <c r="F139" s="51">
        <v>1999.1</v>
      </c>
      <c r="G139" s="25">
        <f t="shared" si="17"/>
        <v>431.97499999999991</v>
      </c>
      <c r="H139" s="24">
        <f t="shared" si="15"/>
        <v>27.56480816782323</v>
      </c>
      <c r="I139" s="119"/>
    </row>
    <row r="140" spans="1:9" ht="12.75" customHeight="1">
      <c r="A140" s="47" t="s">
        <v>52</v>
      </c>
      <c r="B140" s="59" t="s">
        <v>30</v>
      </c>
      <c r="C140" s="49" t="s">
        <v>62</v>
      </c>
      <c r="D140" s="50">
        <v>210.4</v>
      </c>
      <c r="E140" s="50">
        <f t="shared" ref="E140:E141" si="25">D140/12*5</f>
        <v>87.666666666666671</v>
      </c>
      <c r="F140" s="51">
        <v>614.29999999999995</v>
      </c>
      <c r="G140" s="25">
        <f t="shared" si="17"/>
        <v>526.63333333333333</v>
      </c>
      <c r="H140" s="24">
        <f t="shared" si="15"/>
        <v>600.72243346007599</v>
      </c>
      <c r="I140" s="119"/>
    </row>
    <row r="141" spans="1:9" ht="12.75" customHeight="1">
      <c r="A141" s="47" t="s">
        <v>53</v>
      </c>
      <c r="B141" s="59" t="s">
        <v>180</v>
      </c>
      <c r="C141" s="49" t="s">
        <v>62</v>
      </c>
      <c r="D141" s="50">
        <v>966.5</v>
      </c>
      <c r="E141" s="50">
        <f t="shared" si="25"/>
        <v>402.70833333333337</v>
      </c>
      <c r="F141" s="51">
        <v>181.8</v>
      </c>
      <c r="G141" s="25">
        <f t="shared" si="17"/>
        <v>-220.90833333333336</v>
      </c>
      <c r="H141" s="24">
        <f t="shared" si="15"/>
        <v>-54.8556647697879</v>
      </c>
      <c r="I141" s="119"/>
    </row>
    <row r="142" spans="1:9" ht="12.75" customHeight="1">
      <c r="A142" s="47" t="s">
        <v>54</v>
      </c>
      <c r="B142" s="59" t="s">
        <v>56</v>
      </c>
      <c r="C142" s="49" t="s">
        <v>62</v>
      </c>
      <c r="D142" s="62">
        <f t="shared" ref="D142:F142" si="26">D143+D144+D145+D146+D147+D150</f>
        <v>7092.1</v>
      </c>
      <c r="E142" s="62">
        <f t="shared" si="26"/>
        <v>2955.041666666667</v>
      </c>
      <c r="F142" s="62">
        <f t="shared" si="26"/>
        <v>6763.1</v>
      </c>
      <c r="G142" s="25">
        <f t="shared" si="17"/>
        <v>3808.0583333333334</v>
      </c>
      <c r="H142" s="24">
        <f t="shared" si="15"/>
        <v>128.86648524414488</v>
      </c>
      <c r="I142" s="119"/>
    </row>
    <row r="143" spans="1:9" ht="12.75" customHeight="1">
      <c r="A143" s="47" t="s">
        <v>102</v>
      </c>
      <c r="B143" s="59" t="s">
        <v>181</v>
      </c>
      <c r="C143" s="49" t="s">
        <v>62</v>
      </c>
      <c r="D143" s="50">
        <v>151.4</v>
      </c>
      <c r="E143" s="50">
        <f>D143/12*5</f>
        <v>63.083333333333336</v>
      </c>
      <c r="F143" s="51">
        <v>187.7</v>
      </c>
      <c r="G143" s="25">
        <f t="shared" si="17"/>
        <v>124.61666666666665</v>
      </c>
      <c r="H143" s="24">
        <f t="shared" si="15"/>
        <v>197.54293262879787</v>
      </c>
      <c r="I143" s="119"/>
    </row>
    <row r="144" spans="1:9" ht="12.75" customHeight="1">
      <c r="A144" s="47" t="s">
        <v>105</v>
      </c>
      <c r="B144" s="59" t="s">
        <v>55</v>
      </c>
      <c r="C144" s="49" t="s">
        <v>62</v>
      </c>
      <c r="D144" s="50">
        <v>2181.9</v>
      </c>
      <c r="E144" s="50">
        <f t="shared" ref="E144:E152" si="27">D144/12*5</f>
        <v>909.12500000000011</v>
      </c>
      <c r="F144" s="51">
        <v>0</v>
      </c>
      <c r="G144" s="25">
        <f t="shared" si="17"/>
        <v>-909.12500000000011</v>
      </c>
      <c r="H144" s="24">
        <f t="shared" si="15"/>
        <v>-100</v>
      </c>
      <c r="I144" s="119"/>
    </row>
    <row r="145" spans="1:9" ht="12.75" customHeight="1">
      <c r="A145" s="47" t="s">
        <v>106</v>
      </c>
      <c r="B145" s="59" t="s">
        <v>72</v>
      </c>
      <c r="C145" s="49" t="s">
        <v>62</v>
      </c>
      <c r="D145" s="50">
        <v>730.4</v>
      </c>
      <c r="E145" s="50">
        <f t="shared" si="27"/>
        <v>304.33333333333331</v>
      </c>
      <c r="F145" s="51">
        <v>1401.2</v>
      </c>
      <c r="G145" s="25">
        <f t="shared" si="17"/>
        <v>1096.8666666666668</v>
      </c>
      <c r="H145" s="24">
        <f t="shared" si="15"/>
        <v>360.41621029572843</v>
      </c>
      <c r="I145" s="119"/>
    </row>
    <row r="146" spans="1:9" ht="12.75" customHeight="1">
      <c r="A146" s="47" t="s">
        <v>107</v>
      </c>
      <c r="B146" s="59" t="s">
        <v>17</v>
      </c>
      <c r="C146" s="49" t="s">
        <v>62</v>
      </c>
      <c r="D146" s="50">
        <v>200.3</v>
      </c>
      <c r="E146" s="50">
        <f t="shared" si="27"/>
        <v>83.458333333333329</v>
      </c>
      <c r="F146" s="51">
        <v>140.5</v>
      </c>
      <c r="G146" s="25">
        <f t="shared" si="17"/>
        <v>57.041666666666671</v>
      </c>
      <c r="H146" s="24">
        <f t="shared" ref="H146:H152" si="28">(F146/E146*100)-100</f>
        <v>68.347478781827277</v>
      </c>
      <c r="I146" s="119"/>
    </row>
    <row r="147" spans="1:9" ht="12.75" customHeight="1">
      <c r="A147" s="47" t="s">
        <v>108</v>
      </c>
      <c r="B147" s="59" t="s">
        <v>32</v>
      </c>
      <c r="C147" s="49" t="s">
        <v>62</v>
      </c>
      <c r="D147" s="50">
        <v>1341.7</v>
      </c>
      <c r="E147" s="50">
        <f t="shared" si="27"/>
        <v>559.04166666666674</v>
      </c>
      <c r="F147" s="51">
        <v>690.7</v>
      </c>
      <c r="G147" s="25">
        <f t="shared" ref="G147:G151" si="29">F147-E147</f>
        <v>131.6583333333333</v>
      </c>
      <c r="H147" s="24">
        <f t="shared" si="28"/>
        <v>23.550719236789135</v>
      </c>
      <c r="I147" s="119"/>
    </row>
    <row r="148" spans="1:9" ht="25.5" hidden="1" customHeight="1">
      <c r="A148" s="47"/>
      <c r="B148" s="61" t="s">
        <v>149</v>
      </c>
      <c r="C148" s="49" t="s">
        <v>62</v>
      </c>
      <c r="D148" s="50"/>
      <c r="E148" s="50">
        <f t="shared" si="27"/>
        <v>0</v>
      </c>
      <c r="F148" s="51"/>
      <c r="G148" s="25">
        <f t="shared" si="29"/>
        <v>0</v>
      </c>
      <c r="H148" s="24" t="e">
        <f t="shared" si="28"/>
        <v>#DIV/0!</v>
      </c>
      <c r="I148" s="119"/>
    </row>
    <row r="149" spans="1:9" ht="12.75" hidden="1" customHeight="1">
      <c r="A149" s="47"/>
      <c r="B149" s="61" t="s">
        <v>152</v>
      </c>
      <c r="C149" s="49" t="s">
        <v>62</v>
      </c>
      <c r="D149" s="50"/>
      <c r="E149" s="50">
        <f t="shared" si="27"/>
        <v>0</v>
      </c>
      <c r="F149" s="51"/>
      <c r="G149" s="25">
        <f t="shared" si="29"/>
        <v>0</v>
      </c>
      <c r="H149" s="24" t="e">
        <f t="shared" si="28"/>
        <v>#DIV/0!</v>
      </c>
      <c r="I149" s="119"/>
    </row>
    <row r="150" spans="1:9" ht="12.75" customHeight="1">
      <c r="A150" s="47" t="s">
        <v>109</v>
      </c>
      <c r="B150" s="59" t="s">
        <v>169</v>
      </c>
      <c r="C150" s="49" t="s">
        <v>62</v>
      </c>
      <c r="D150" s="62">
        <f>D151+D152+D155+D156+D157+D158+D159</f>
        <v>2486.4</v>
      </c>
      <c r="E150" s="50">
        <f t="shared" si="27"/>
        <v>1036</v>
      </c>
      <c r="F150" s="62">
        <f>F151+F152+F155+F156+F157+F158+F159</f>
        <v>4343</v>
      </c>
      <c r="G150" s="25">
        <f t="shared" si="29"/>
        <v>3307</v>
      </c>
      <c r="H150" s="24">
        <f t="shared" si="28"/>
        <v>319.20849420849419</v>
      </c>
      <c r="I150" s="119"/>
    </row>
    <row r="151" spans="1:9" ht="12.75" customHeight="1">
      <c r="A151" s="47"/>
      <c r="B151" s="59" t="s">
        <v>103</v>
      </c>
      <c r="C151" s="49" t="s">
        <v>62</v>
      </c>
      <c r="D151" s="50">
        <v>93.2</v>
      </c>
      <c r="E151" s="50">
        <f t="shared" si="27"/>
        <v>38.833333333333336</v>
      </c>
      <c r="F151" s="51">
        <v>95.6</v>
      </c>
      <c r="G151" s="25">
        <f t="shared" si="29"/>
        <v>56.766666666666659</v>
      </c>
      <c r="H151" s="24">
        <f t="shared" si="28"/>
        <v>146.1802575107296</v>
      </c>
      <c r="I151" s="119"/>
    </row>
    <row r="152" spans="1:9" ht="12.75" customHeight="1">
      <c r="A152" s="47"/>
      <c r="B152" s="59" t="s">
        <v>126</v>
      </c>
      <c r="C152" s="49" t="s">
        <v>62</v>
      </c>
      <c r="D152" s="50">
        <v>1292.5</v>
      </c>
      <c r="E152" s="50">
        <f t="shared" si="27"/>
        <v>538.54166666666663</v>
      </c>
      <c r="F152" s="51">
        <v>417.6</v>
      </c>
      <c r="G152" s="25">
        <f>F152-E152</f>
        <v>-120.94166666666661</v>
      </c>
      <c r="H152" s="24">
        <f t="shared" si="28"/>
        <v>-22.457253384912946</v>
      </c>
      <c r="I152" s="119"/>
    </row>
    <row r="153" spans="1:9" ht="12.75" customHeight="1">
      <c r="A153" s="101" t="s">
        <v>18</v>
      </c>
      <c r="B153" s="101" t="s">
        <v>59</v>
      </c>
      <c r="C153" s="101" t="s">
        <v>60</v>
      </c>
      <c r="D153" s="102" t="s">
        <v>305</v>
      </c>
      <c r="E153" s="102" t="str">
        <f>E80</f>
        <v>принято в тарифе на 1 июня 2019 года</v>
      </c>
      <c r="F153" s="102" t="str">
        <f t="shared" ref="F153:G153" si="30">F80</f>
        <v>фактически  на  1 июня 2019 года</v>
      </c>
      <c r="G153" s="102" t="str">
        <f t="shared" si="30"/>
        <v>отклонение факт к принято за 5 месяцев 2019 г.</v>
      </c>
      <c r="H153" s="102" t="str">
        <f>H80</f>
        <v>отклонение, %</v>
      </c>
      <c r="I153" s="118" t="s">
        <v>331</v>
      </c>
    </row>
    <row r="154" spans="1:9" ht="37.5" customHeight="1">
      <c r="A154" s="101"/>
      <c r="B154" s="101"/>
      <c r="C154" s="101"/>
      <c r="D154" s="101"/>
      <c r="E154" s="101"/>
      <c r="F154" s="101"/>
      <c r="G154" s="101"/>
      <c r="H154" s="102"/>
      <c r="I154" s="118"/>
    </row>
    <row r="155" spans="1:9" ht="12.75" customHeight="1">
      <c r="A155" s="47"/>
      <c r="B155" s="59" t="s">
        <v>104</v>
      </c>
      <c r="C155" s="49" t="s">
        <v>62</v>
      </c>
      <c r="D155" s="50">
        <v>918.6</v>
      </c>
      <c r="E155" s="50">
        <f>D155/12*5</f>
        <v>382.75</v>
      </c>
      <c r="F155" s="51">
        <v>647.29999999999995</v>
      </c>
      <c r="G155" s="25">
        <f>F155-E155</f>
        <v>264.54999999999995</v>
      </c>
      <c r="H155" s="24">
        <f t="shared" ref="H155:H175" si="31">(F155/E155*100)-100</f>
        <v>69.118223383409514</v>
      </c>
      <c r="I155" s="119"/>
    </row>
    <row r="156" spans="1:9" ht="12.75" customHeight="1">
      <c r="A156" s="47"/>
      <c r="B156" s="59" t="s">
        <v>69</v>
      </c>
      <c r="C156" s="49" t="s">
        <v>62</v>
      </c>
      <c r="D156" s="50">
        <v>5.4</v>
      </c>
      <c r="E156" s="50">
        <f t="shared" ref="E156:E159" si="32">D156/12*5</f>
        <v>2.25</v>
      </c>
      <c r="F156" s="51">
        <v>0</v>
      </c>
      <c r="G156" s="25">
        <f t="shared" ref="G156:G175" si="33">F156-E156</f>
        <v>-2.25</v>
      </c>
      <c r="H156" s="24">
        <f t="shared" si="31"/>
        <v>-100</v>
      </c>
      <c r="I156" s="119"/>
    </row>
    <row r="157" spans="1:9" ht="12.75" customHeight="1">
      <c r="A157" s="47"/>
      <c r="B157" s="59" t="s">
        <v>184</v>
      </c>
      <c r="C157" s="49" t="s">
        <v>62</v>
      </c>
      <c r="D157" s="50">
        <v>134.19999999999999</v>
      </c>
      <c r="E157" s="50">
        <f t="shared" si="32"/>
        <v>55.916666666666657</v>
      </c>
      <c r="F157" s="51">
        <v>15.5</v>
      </c>
      <c r="G157" s="25">
        <f t="shared" si="33"/>
        <v>-40.416666666666657</v>
      </c>
      <c r="H157" s="24">
        <f t="shared" si="31"/>
        <v>-72.28017883755588</v>
      </c>
      <c r="I157" s="119"/>
    </row>
    <row r="158" spans="1:9" ht="12.75" customHeight="1">
      <c r="A158" s="47"/>
      <c r="B158" s="59" t="s">
        <v>185</v>
      </c>
      <c r="C158" s="49" t="s">
        <v>62</v>
      </c>
      <c r="D158" s="52">
        <v>0</v>
      </c>
      <c r="E158" s="50">
        <f t="shared" si="32"/>
        <v>0</v>
      </c>
      <c r="F158" s="51">
        <v>1525.9</v>
      </c>
      <c r="G158" s="25">
        <f t="shared" si="33"/>
        <v>1525.9</v>
      </c>
      <c r="H158" s="24">
        <v>0</v>
      </c>
      <c r="I158" s="119"/>
    </row>
    <row r="159" spans="1:9" ht="12.75" customHeight="1">
      <c r="A159" s="47"/>
      <c r="B159" s="59" t="s">
        <v>186</v>
      </c>
      <c r="C159" s="49" t="s">
        <v>62</v>
      </c>
      <c r="D159" s="50">
        <v>42.5</v>
      </c>
      <c r="E159" s="50">
        <f t="shared" si="32"/>
        <v>17.708333333333332</v>
      </c>
      <c r="F159" s="51">
        <v>1641.1</v>
      </c>
      <c r="G159" s="25">
        <f t="shared" si="33"/>
        <v>1623.3916666666667</v>
      </c>
      <c r="H159" s="24">
        <f t="shared" si="31"/>
        <v>9167.3882352941182</v>
      </c>
      <c r="I159" s="119"/>
    </row>
    <row r="160" spans="1:9" ht="12.75" customHeight="1">
      <c r="A160" s="85" t="s">
        <v>153</v>
      </c>
      <c r="B160" s="65" t="s">
        <v>286</v>
      </c>
      <c r="C160" s="87" t="s">
        <v>62</v>
      </c>
      <c r="D160" s="45">
        <f t="shared" ref="D160:F160" si="34">D161+D162</f>
        <v>160516</v>
      </c>
      <c r="E160" s="45">
        <f t="shared" si="34"/>
        <v>66881.666666666657</v>
      </c>
      <c r="F160" s="66">
        <f t="shared" si="34"/>
        <v>0</v>
      </c>
      <c r="G160" s="31">
        <f t="shared" si="33"/>
        <v>-66881.666666666657</v>
      </c>
      <c r="H160" s="26">
        <f t="shared" si="31"/>
        <v>-100</v>
      </c>
      <c r="I160" s="119"/>
    </row>
    <row r="161" spans="1:11" ht="12.75" customHeight="1">
      <c r="A161" s="85"/>
      <c r="B161" s="61" t="s">
        <v>283</v>
      </c>
      <c r="C161" s="49" t="s">
        <v>62</v>
      </c>
      <c r="D161" s="50">
        <v>160106</v>
      </c>
      <c r="E161" s="50">
        <f>D161/12*5</f>
        <v>66710.833333333328</v>
      </c>
      <c r="F161" s="63">
        <v>0</v>
      </c>
      <c r="G161" s="25">
        <f t="shared" si="33"/>
        <v>-66710.833333333328</v>
      </c>
      <c r="H161" s="24">
        <f t="shared" si="31"/>
        <v>-100</v>
      </c>
      <c r="I161" s="119"/>
    </row>
    <row r="162" spans="1:11" ht="12.75" customHeight="1">
      <c r="A162" s="85"/>
      <c r="B162" s="61" t="s">
        <v>284</v>
      </c>
      <c r="C162" s="49" t="s">
        <v>62</v>
      </c>
      <c r="D162" s="50">
        <v>410</v>
      </c>
      <c r="E162" s="50">
        <f>D162/12*5</f>
        <v>170.83333333333331</v>
      </c>
      <c r="F162" s="63">
        <v>0</v>
      </c>
      <c r="G162" s="25">
        <f t="shared" si="33"/>
        <v>-170.83333333333331</v>
      </c>
      <c r="H162" s="24">
        <f t="shared" si="31"/>
        <v>-100</v>
      </c>
      <c r="I162" s="119"/>
    </row>
    <row r="163" spans="1:11" ht="12.75" customHeight="1">
      <c r="A163" s="85" t="s">
        <v>154</v>
      </c>
      <c r="B163" s="65" t="s">
        <v>285</v>
      </c>
      <c r="C163" s="87" t="s">
        <v>62</v>
      </c>
      <c r="D163" s="55">
        <v>0</v>
      </c>
      <c r="E163" s="26">
        <f>D163/12*1</f>
        <v>0</v>
      </c>
      <c r="F163" s="45">
        <v>1435.2</v>
      </c>
      <c r="G163" s="31">
        <f t="shared" si="33"/>
        <v>1435.2</v>
      </c>
      <c r="H163" s="26">
        <v>0</v>
      </c>
      <c r="I163" s="119"/>
    </row>
    <row r="164" spans="1:11" ht="12.75" customHeight="1">
      <c r="A164" s="85" t="s">
        <v>74</v>
      </c>
      <c r="B164" s="86" t="s">
        <v>287</v>
      </c>
      <c r="C164" s="87" t="s">
        <v>62</v>
      </c>
      <c r="D164" s="58">
        <f>D13+D93</f>
        <v>1457395.76</v>
      </c>
      <c r="E164" s="58">
        <f>E13+E93</f>
        <v>607248.2333333334</v>
      </c>
      <c r="F164" s="58">
        <f>F13+F93</f>
        <v>724162.4</v>
      </c>
      <c r="G164" s="31">
        <f t="shared" si="33"/>
        <v>116914.16666666663</v>
      </c>
      <c r="H164" s="26">
        <f t="shared" si="31"/>
        <v>19.253109395624961</v>
      </c>
      <c r="I164" s="119"/>
    </row>
    <row r="165" spans="1:11" ht="12.75" customHeight="1">
      <c r="A165" s="85" t="s">
        <v>75</v>
      </c>
      <c r="B165" s="86" t="s">
        <v>288</v>
      </c>
      <c r="C165" s="87" t="s">
        <v>62</v>
      </c>
      <c r="D165" s="45">
        <f t="shared" ref="D165:E165" si="35">D166+D167</f>
        <v>179218.04000000004</v>
      </c>
      <c r="E165" s="45">
        <f t="shared" si="35"/>
        <v>74674.183333333349</v>
      </c>
      <c r="F165" s="45">
        <f>F171-F164</f>
        <v>-47501.900000000023</v>
      </c>
      <c r="G165" s="31">
        <f t="shared" si="33"/>
        <v>-122176.08333333337</v>
      </c>
      <c r="H165" s="26">
        <f t="shared" si="31"/>
        <v>-163.61221225273977</v>
      </c>
      <c r="I165" s="119"/>
    </row>
    <row r="166" spans="1:11" ht="12.75" customHeight="1">
      <c r="A166" s="85"/>
      <c r="B166" s="59" t="s">
        <v>300</v>
      </c>
      <c r="C166" s="49" t="s">
        <v>62</v>
      </c>
      <c r="D166" s="63">
        <v>0</v>
      </c>
      <c r="E166" s="63">
        <v>0</v>
      </c>
      <c r="F166" s="63">
        <v>0</v>
      </c>
      <c r="G166" s="25">
        <f t="shared" si="33"/>
        <v>0</v>
      </c>
      <c r="H166" s="24">
        <v>0</v>
      </c>
      <c r="I166" s="119"/>
    </row>
    <row r="167" spans="1:11" ht="12.75" customHeight="1">
      <c r="A167" s="85"/>
      <c r="B167" s="59" t="s">
        <v>301</v>
      </c>
      <c r="C167" s="49" t="s">
        <v>62</v>
      </c>
      <c r="D167" s="50">
        <f>D171-D164-D168</f>
        <v>179218.04000000004</v>
      </c>
      <c r="E167" s="50">
        <f>E171-E164-E168</f>
        <v>74674.183333333349</v>
      </c>
      <c r="F167" s="51">
        <v>0</v>
      </c>
      <c r="G167" s="25">
        <f t="shared" si="33"/>
        <v>-74674.183333333349</v>
      </c>
      <c r="H167" s="24">
        <f t="shared" si="31"/>
        <v>-100</v>
      </c>
      <c r="I167" s="119"/>
      <c r="J167" s="67"/>
    </row>
    <row r="168" spans="1:11" ht="12.75" customHeight="1">
      <c r="A168" s="85" t="s">
        <v>76</v>
      </c>
      <c r="B168" s="65" t="s">
        <v>155</v>
      </c>
      <c r="C168" s="87" t="s">
        <v>62</v>
      </c>
      <c r="D168" s="55">
        <v>124848</v>
      </c>
      <c r="E168" s="26">
        <f>D168/12*5</f>
        <v>52020</v>
      </c>
      <c r="F168" s="66">
        <v>0</v>
      </c>
      <c r="G168" s="25">
        <f t="shared" si="33"/>
        <v>-52020</v>
      </c>
      <c r="H168" s="26">
        <f t="shared" si="31"/>
        <v>-100</v>
      </c>
      <c r="I168" s="119"/>
      <c r="J168" s="67"/>
      <c r="K168" s="67"/>
    </row>
    <row r="169" spans="1:11" ht="24">
      <c r="A169" s="85" t="s">
        <v>77</v>
      </c>
      <c r="B169" s="65" t="s">
        <v>282</v>
      </c>
      <c r="C169" s="87" t="s">
        <v>62</v>
      </c>
      <c r="D169" s="66">
        <v>0</v>
      </c>
      <c r="E169" s="66">
        <v>0</v>
      </c>
      <c r="F169" s="66">
        <v>0</v>
      </c>
      <c r="G169" s="23">
        <f t="shared" si="33"/>
        <v>0</v>
      </c>
      <c r="H169" s="21">
        <v>0</v>
      </c>
      <c r="I169" s="119"/>
    </row>
    <row r="170" spans="1:11" ht="12.75" customHeight="1">
      <c r="A170" s="84" t="s">
        <v>78</v>
      </c>
      <c r="B170" s="86" t="s">
        <v>289</v>
      </c>
      <c r="C170" s="87" t="s">
        <v>62</v>
      </c>
      <c r="D170" s="45">
        <v>5771912.7000000002</v>
      </c>
      <c r="E170" s="26">
        <f>D170/12*5</f>
        <v>2404963.625</v>
      </c>
      <c r="F170" s="66">
        <v>0</v>
      </c>
      <c r="G170" s="31">
        <f t="shared" si="33"/>
        <v>-2404963.625</v>
      </c>
      <c r="H170" s="26">
        <f t="shared" si="31"/>
        <v>-100</v>
      </c>
      <c r="I170" s="119"/>
    </row>
    <row r="171" spans="1:11" ht="12.75" customHeight="1">
      <c r="A171" s="84" t="s">
        <v>79</v>
      </c>
      <c r="B171" s="86" t="s">
        <v>57</v>
      </c>
      <c r="C171" s="87" t="s">
        <v>62</v>
      </c>
      <c r="D171" s="55">
        <v>1761461.8</v>
      </c>
      <c r="E171" s="26">
        <f>D171/12*5</f>
        <v>733942.41666666674</v>
      </c>
      <c r="F171" s="45">
        <v>676660.5</v>
      </c>
      <c r="G171" s="31">
        <f t="shared" si="33"/>
        <v>-57281.916666666744</v>
      </c>
      <c r="H171" s="26">
        <f t="shared" si="31"/>
        <v>-7.8046881289165668</v>
      </c>
      <c r="I171" s="119"/>
    </row>
    <row r="172" spans="1:11" ht="12.75" customHeight="1">
      <c r="A172" s="84" t="s">
        <v>81</v>
      </c>
      <c r="B172" s="86" t="s">
        <v>146</v>
      </c>
      <c r="C172" s="87" t="s">
        <v>80</v>
      </c>
      <c r="D172" s="55">
        <v>14135.8</v>
      </c>
      <c r="E172" s="26">
        <f>D172/12*5</f>
        <v>5889.916666666667</v>
      </c>
      <c r="F172" s="45">
        <v>5773.6</v>
      </c>
      <c r="G172" s="31">
        <f t="shared" si="33"/>
        <v>-116.31666666666661</v>
      </c>
      <c r="H172" s="26">
        <f t="shared" si="31"/>
        <v>-1.9748440130731808</v>
      </c>
      <c r="I172" s="119"/>
    </row>
    <row r="173" spans="1:11" ht="12.75" customHeight="1">
      <c r="A173" s="98" t="s">
        <v>131</v>
      </c>
      <c r="B173" s="99" t="s">
        <v>291</v>
      </c>
      <c r="C173" s="87" t="s">
        <v>82</v>
      </c>
      <c r="D173" s="68">
        <v>14.96</v>
      </c>
      <c r="E173" s="68">
        <v>14.96</v>
      </c>
      <c r="F173" s="69">
        <v>14.92</v>
      </c>
      <c r="G173" s="31">
        <f t="shared" si="33"/>
        <v>-4.0000000000000924E-2</v>
      </c>
      <c r="H173" s="26">
        <f t="shared" si="31"/>
        <v>-0.26737967914438343</v>
      </c>
      <c r="I173" s="119"/>
    </row>
    <row r="174" spans="1:11" ht="12.75" customHeight="1">
      <c r="A174" s="98"/>
      <c r="B174" s="99"/>
      <c r="C174" s="87" t="s">
        <v>80</v>
      </c>
      <c r="D174" s="55">
        <v>2509.2399999999998</v>
      </c>
      <c r="E174" s="55">
        <f>D174/12*5</f>
        <v>1045.5166666666667</v>
      </c>
      <c r="F174" s="45">
        <v>1076.5999999999999</v>
      </c>
      <c r="G174" s="31">
        <f t="shared" si="33"/>
        <v>31.083333333333258</v>
      </c>
      <c r="H174" s="26">
        <f t="shared" si="31"/>
        <v>2.9730117485772496</v>
      </c>
      <c r="I174" s="119"/>
    </row>
    <row r="175" spans="1:11" ht="12.75" customHeight="1">
      <c r="A175" s="85" t="s">
        <v>132</v>
      </c>
      <c r="B175" s="86" t="s">
        <v>83</v>
      </c>
      <c r="C175" s="87" t="s">
        <v>84</v>
      </c>
      <c r="D175" s="69">
        <f t="shared" ref="D175" si="36">D171/D172</f>
        <v>124.60998316331585</v>
      </c>
      <c r="E175" s="69">
        <f>E171/E172</f>
        <v>124.60998316331585</v>
      </c>
      <c r="F175" s="69">
        <f>F171/F172</f>
        <v>117.19906124428432</v>
      </c>
      <c r="G175" s="31">
        <f t="shared" si="33"/>
        <v>-7.410921919031523</v>
      </c>
      <c r="H175" s="26">
        <f t="shared" si="31"/>
        <v>-5.9472938932337769</v>
      </c>
      <c r="I175" s="119"/>
    </row>
    <row r="176" spans="1:11" ht="15" customHeight="1">
      <c r="A176" s="70"/>
      <c r="B176" s="71"/>
      <c r="C176" s="72"/>
      <c r="F176" s="74"/>
    </row>
    <row r="177" spans="1:7" ht="15" customHeight="1">
      <c r="A177" s="70"/>
      <c r="B177" s="76"/>
      <c r="C177" s="72"/>
      <c r="E177" s="105"/>
      <c r="F177" s="105"/>
      <c r="G177" s="105"/>
    </row>
    <row r="178" spans="1:7">
      <c r="A178" s="70"/>
      <c r="B178" s="71"/>
      <c r="C178" s="72"/>
    </row>
    <row r="179" spans="1:7">
      <c r="A179" s="70"/>
      <c r="B179" s="78"/>
      <c r="C179" s="72"/>
    </row>
    <row r="180" spans="1:7">
      <c r="A180" s="70"/>
      <c r="B180" s="71"/>
      <c r="C180" s="72"/>
    </row>
    <row r="181" spans="1:7">
      <c r="A181" s="100"/>
      <c r="B181" s="100"/>
      <c r="C181" s="79"/>
    </row>
    <row r="182" spans="1:7">
      <c r="A182" s="80"/>
      <c r="B182" s="81"/>
      <c r="C182" s="82"/>
    </row>
    <row r="183" spans="1:7">
      <c r="A183" s="75"/>
      <c r="B183" s="75"/>
      <c r="C183" s="75"/>
    </row>
    <row r="184" spans="1:7">
      <c r="A184" s="75"/>
      <c r="B184" s="75"/>
      <c r="C184" s="75"/>
    </row>
  </sheetData>
  <mergeCells count="34">
    <mergeCell ref="A1:C1"/>
    <mergeCell ref="I11:I12"/>
    <mergeCell ref="I80:I81"/>
    <mergeCell ref="I153:I154"/>
    <mergeCell ref="A9:I9"/>
    <mergeCell ref="G11:G12"/>
    <mergeCell ref="H11:H12"/>
    <mergeCell ref="G80:G81"/>
    <mergeCell ref="H80:H81"/>
    <mergeCell ref="G153:G154"/>
    <mergeCell ref="H153:H154"/>
    <mergeCell ref="A153:A154"/>
    <mergeCell ref="B153:B154"/>
    <mergeCell ref="C153:C154"/>
    <mergeCell ref="D153:D154"/>
    <mergeCell ref="E153:E154"/>
    <mergeCell ref="B80:B81"/>
    <mergeCell ref="C80:C81"/>
    <mergeCell ref="D80:D81"/>
    <mergeCell ref="E80:E81"/>
    <mergeCell ref="F80:F81"/>
    <mergeCell ref="A173:A174"/>
    <mergeCell ref="B173:B174"/>
    <mergeCell ref="A181:B181"/>
    <mergeCell ref="A11:A12"/>
    <mergeCell ref="B11:B12"/>
    <mergeCell ref="C11:C12"/>
    <mergeCell ref="D11:D12"/>
    <mergeCell ref="E11:E12"/>
    <mergeCell ref="F11:F12"/>
    <mergeCell ref="A10:H10"/>
    <mergeCell ref="E177:G177"/>
    <mergeCell ref="A80:A81"/>
    <mergeCell ref="F153:F154"/>
  </mergeCells>
  <pageMargins left="1.02" right="0.22" top="0.32" bottom="0.37" header="0.2" footer="0.22"/>
  <pageSetup paperSize="9" scale="82" orientation="portrait" r:id="rId1"/>
  <rowBreaks count="2" manualBreakCount="2">
    <brk id="79" max="8" man="1"/>
    <brk id="1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7"/>
  <sheetViews>
    <sheetView workbookViewId="0">
      <selection activeCell="I1" sqref="I1:I7"/>
    </sheetView>
  </sheetViews>
  <sheetFormatPr defaultRowHeight="15"/>
  <cols>
    <col min="1" max="1" width="4.5703125" style="13" customWidth="1"/>
    <col min="2" max="2" width="42" style="13" customWidth="1"/>
    <col min="3" max="3" width="7" style="13" customWidth="1"/>
    <col min="4" max="4" width="9.140625" style="20" hidden="1" customWidth="1"/>
    <col min="5" max="5" width="9" style="14" customWidth="1"/>
    <col min="6" max="6" width="10.42578125" style="14" customWidth="1"/>
    <col min="7" max="7" width="9.85546875" style="14" hidden="1" customWidth="1"/>
    <col min="8" max="8" width="10.140625" style="14" customWidth="1"/>
    <col min="9" max="9" width="9.85546875" style="5" customWidth="1"/>
    <col min="10" max="16384" width="9.140625" style="5"/>
  </cols>
  <sheetData>
    <row r="1" spans="1:10" ht="12.75" customHeight="1">
      <c r="A1" s="111"/>
      <c r="B1" s="111"/>
      <c r="C1" s="111"/>
      <c r="D1" s="111"/>
      <c r="E1" s="111"/>
      <c r="F1" s="111"/>
      <c r="G1" s="111"/>
      <c r="I1" s="115" t="s">
        <v>322</v>
      </c>
      <c r="J1" s="89"/>
    </row>
    <row r="2" spans="1:10" ht="12.75" customHeight="1">
      <c r="A2" s="89"/>
      <c r="B2" s="89"/>
      <c r="C2" s="89"/>
      <c r="D2" s="89"/>
      <c r="E2" s="89"/>
      <c r="F2" s="89"/>
      <c r="G2" s="89"/>
      <c r="I2" s="115" t="s">
        <v>323</v>
      </c>
      <c r="J2" s="90"/>
    </row>
    <row r="3" spans="1:10" ht="12.75" customHeight="1">
      <c r="A3" s="89"/>
      <c r="B3" s="89"/>
      <c r="C3" s="89"/>
      <c r="D3" s="89"/>
      <c r="E3" s="89"/>
      <c r="F3" s="89"/>
      <c r="G3" s="89"/>
      <c r="I3" s="115" t="s">
        <v>324</v>
      </c>
      <c r="J3" s="90"/>
    </row>
    <row r="4" spans="1:10" ht="12.75" customHeight="1">
      <c r="A4" s="89"/>
      <c r="B4" s="89"/>
      <c r="C4" s="89"/>
      <c r="D4" s="89"/>
      <c r="E4" s="89"/>
      <c r="F4" s="89"/>
      <c r="G4" s="89"/>
      <c r="I4" s="115" t="s">
        <v>325</v>
      </c>
      <c r="J4" s="90"/>
    </row>
    <row r="5" spans="1:10" ht="12.75" customHeight="1">
      <c r="A5" s="89"/>
      <c r="B5" s="89"/>
      <c r="C5" s="89"/>
      <c r="D5" s="89"/>
      <c r="E5" s="89"/>
      <c r="F5" s="89"/>
      <c r="G5" s="89"/>
      <c r="I5" s="115" t="s">
        <v>326</v>
      </c>
      <c r="J5" s="90"/>
    </row>
    <row r="6" spans="1:10" ht="12.75" customHeight="1">
      <c r="A6" s="89"/>
      <c r="B6" s="89"/>
      <c r="C6" s="89"/>
      <c r="D6" s="89"/>
      <c r="E6" s="89"/>
      <c r="F6" s="89"/>
      <c r="G6" s="89"/>
      <c r="I6" s="115" t="s">
        <v>327</v>
      </c>
      <c r="J6" s="90"/>
    </row>
    <row r="7" spans="1:10" ht="12.75" customHeight="1">
      <c r="A7" s="89"/>
      <c r="B7" s="89"/>
      <c r="C7" s="89"/>
      <c r="D7" s="89"/>
      <c r="E7" s="89"/>
      <c r="F7" s="89"/>
      <c r="G7" s="89"/>
      <c r="I7" s="115" t="s">
        <v>328</v>
      </c>
      <c r="J7" s="90"/>
    </row>
    <row r="8" spans="1:10" ht="12.75" customHeight="1">
      <c r="A8" s="89"/>
      <c r="B8" s="89"/>
      <c r="C8" s="89"/>
      <c r="D8" s="89"/>
      <c r="E8" s="89"/>
      <c r="F8" s="89"/>
      <c r="G8" s="89"/>
      <c r="H8" s="89"/>
      <c r="I8" s="13"/>
      <c r="J8" s="13"/>
    </row>
    <row r="9" spans="1:10" ht="28.5" customHeight="1">
      <c r="A9" s="107" t="s">
        <v>334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0" ht="12.75" customHeight="1">
      <c r="A10" s="107"/>
      <c r="B10" s="107"/>
      <c r="C10" s="107"/>
      <c r="D10" s="107"/>
      <c r="E10" s="107"/>
      <c r="F10" s="107"/>
      <c r="G10" s="107"/>
      <c r="H10" s="107"/>
    </row>
    <row r="11" spans="1:10" ht="12" customHeight="1">
      <c r="A11" s="103"/>
      <c r="B11" s="103"/>
      <c r="C11" s="103"/>
      <c r="D11" s="103"/>
      <c r="E11" s="103"/>
      <c r="F11" s="103"/>
      <c r="G11" s="103"/>
      <c r="H11" s="103"/>
    </row>
    <row r="12" spans="1:10" ht="14.25" customHeight="1">
      <c r="A12" s="102" t="s">
        <v>18</v>
      </c>
      <c r="B12" s="102" t="s">
        <v>297</v>
      </c>
      <c r="C12" s="102" t="s">
        <v>60</v>
      </c>
      <c r="D12" s="102" t="s">
        <v>305</v>
      </c>
      <c r="E12" s="102" t="s">
        <v>332</v>
      </c>
      <c r="F12" s="102" t="s">
        <v>333</v>
      </c>
      <c r="G12" s="102" t="s">
        <v>306</v>
      </c>
      <c r="H12" s="102" t="s">
        <v>330</v>
      </c>
      <c r="I12" s="118" t="s">
        <v>331</v>
      </c>
    </row>
    <row r="13" spans="1:10" ht="48" customHeight="1">
      <c r="A13" s="102"/>
      <c r="B13" s="102"/>
      <c r="C13" s="102"/>
      <c r="D13" s="101"/>
      <c r="E13" s="101"/>
      <c r="F13" s="101"/>
      <c r="G13" s="102"/>
      <c r="H13" s="102"/>
      <c r="I13" s="118"/>
    </row>
    <row r="14" spans="1:10" ht="12.75" customHeight="1">
      <c r="A14" s="88" t="s">
        <v>61</v>
      </c>
      <c r="B14" s="41" t="s">
        <v>25</v>
      </c>
      <c r="C14" s="88" t="s">
        <v>62</v>
      </c>
      <c r="D14" s="27">
        <f t="shared" ref="D14:E14" si="0">D15+D21+D32+D33+D34</f>
        <v>852853.2</v>
      </c>
      <c r="E14" s="27">
        <f t="shared" si="0"/>
        <v>355355.5</v>
      </c>
      <c r="F14" s="27">
        <f>F15+F21+F32+F33+F34</f>
        <v>366929.7</v>
      </c>
      <c r="G14" s="31">
        <f>F14-E14</f>
        <v>11574.200000000012</v>
      </c>
      <c r="H14" s="26">
        <f t="shared" ref="H14:H76" si="1">(F14/E14*100)-100</f>
        <v>3.257076364373134</v>
      </c>
      <c r="I14" s="122"/>
      <c r="J14" s="32"/>
    </row>
    <row r="15" spans="1:10" ht="12.75" customHeight="1">
      <c r="A15" s="40" t="s">
        <v>0</v>
      </c>
      <c r="B15" s="6" t="s">
        <v>26</v>
      </c>
      <c r="C15" s="88" t="s">
        <v>62</v>
      </c>
      <c r="D15" s="27">
        <f t="shared" ref="D15:E15" si="2">D16+D17+D18+D19+D20</f>
        <v>215467.5</v>
      </c>
      <c r="E15" s="27">
        <f t="shared" si="2"/>
        <v>89778.125</v>
      </c>
      <c r="F15" s="27">
        <f>F16+F17+F18+F19+F20</f>
        <v>102551.5</v>
      </c>
      <c r="G15" s="31">
        <f t="shared" ref="G15:G76" si="3">F15-E15</f>
        <v>12773.375</v>
      </c>
      <c r="H15" s="26">
        <f t="shared" si="1"/>
        <v>14.227714156427297</v>
      </c>
      <c r="I15" s="122"/>
    </row>
    <row r="16" spans="1:10" ht="12.75" customHeight="1">
      <c r="A16" s="2" t="s">
        <v>23</v>
      </c>
      <c r="B16" s="1" t="s">
        <v>27</v>
      </c>
      <c r="C16" s="4" t="s">
        <v>62</v>
      </c>
      <c r="D16" s="22">
        <v>230.6</v>
      </c>
      <c r="E16" s="22">
        <f>D16/12*5</f>
        <v>96.083333333333329</v>
      </c>
      <c r="F16" s="22">
        <v>52.6</v>
      </c>
      <c r="G16" s="25">
        <f t="shared" si="3"/>
        <v>-43.483333333333327</v>
      </c>
      <c r="H16" s="24">
        <f t="shared" si="1"/>
        <v>-45.255854293148303</v>
      </c>
      <c r="I16" s="122"/>
    </row>
    <row r="17" spans="1:9" ht="12.75" customHeight="1">
      <c r="A17" s="2" t="s">
        <v>24</v>
      </c>
      <c r="B17" s="1" t="s">
        <v>19</v>
      </c>
      <c r="C17" s="4" t="s">
        <v>62</v>
      </c>
      <c r="D17" s="22">
        <v>38162.1</v>
      </c>
      <c r="E17" s="22">
        <f t="shared" ref="E17:E20" si="4">D17/12*5</f>
        <v>15900.874999999998</v>
      </c>
      <c r="F17" s="22">
        <v>20797</v>
      </c>
      <c r="G17" s="25">
        <f t="shared" si="3"/>
        <v>4896.1250000000018</v>
      </c>
      <c r="H17" s="24">
        <f t="shared" si="1"/>
        <v>30.791544490476156</v>
      </c>
      <c r="I17" s="122"/>
    </row>
    <row r="18" spans="1:9" ht="12.75" customHeight="1">
      <c r="A18" s="2" t="s">
        <v>28</v>
      </c>
      <c r="B18" s="1" t="s">
        <v>1</v>
      </c>
      <c r="C18" s="4" t="s">
        <v>62</v>
      </c>
      <c r="D18" s="22">
        <v>164350</v>
      </c>
      <c r="E18" s="22">
        <f t="shared" si="4"/>
        <v>68479.166666666672</v>
      </c>
      <c r="F18" s="22">
        <v>75206.3</v>
      </c>
      <c r="G18" s="25">
        <f t="shared" si="3"/>
        <v>6727.1333333333314</v>
      </c>
      <c r="H18" s="24">
        <f t="shared" si="1"/>
        <v>9.8236203224824976</v>
      </c>
      <c r="I18" s="122"/>
    </row>
    <row r="19" spans="1:9" ht="12.75" customHeight="1">
      <c r="A19" s="2" t="s">
        <v>29</v>
      </c>
      <c r="B19" s="1" t="s">
        <v>2</v>
      </c>
      <c r="C19" s="4" t="s">
        <v>62</v>
      </c>
      <c r="D19" s="22">
        <v>12685.3</v>
      </c>
      <c r="E19" s="22">
        <f t="shared" si="4"/>
        <v>5285.541666666667</v>
      </c>
      <c r="F19" s="22">
        <v>6495.6</v>
      </c>
      <c r="G19" s="25">
        <f t="shared" si="3"/>
        <v>1210.0583333333334</v>
      </c>
      <c r="H19" s="24">
        <f t="shared" si="1"/>
        <v>22.893743151521846</v>
      </c>
      <c r="I19" s="122"/>
    </row>
    <row r="20" spans="1:9" ht="12.75" customHeight="1">
      <c r="A20" s="2" t="s">
        <v>128</v>
      </c>
      <c r="B20" s="1" t="s">
        <v>85</v>
      </c>
      <c r="C20" s="4" t="s">
        <v>62</v>
      </c>
      <c r="D20" s="22">
        <v>39.5</v>
      </c>
      <c r="E20" s="22">
        <f t="shared" si="4"/>
        <v>16.458333333333332</v>
      </c>
      <c r="F20" s="22">
        <v>0</v>
      </c>
      <c r="G20" s="25">
        <f t="shared" si="3"/>
        <v>-16.458333333333332</v>
      </c>
      <c r="H20" s="24">
        <f t="shared" si="1"/>
        <v>-100</v>
      </c>
      <c r="I20" s="122"/>
    </row>
    <row r="21" spans="1:9" ht="12.75" customHeight="1">
      <c r="A21" s="40" t="s">
        <v>3</v>
      </c>
      <c r="B21" s="6" t="s">
        <v>20</v>
      </c>
      <c r="C21" s="88" t="s">
        <v>62</v>
      </c>
      <c r="D21" s="27">
        <f>D22+D25+D26+D27+D30+D31</f>
        <v>226193.6</v>
      </c>
      <c r="E21" s="27">
        <f>E22+E25+E26+E27+E30+E31</f>
        <v>94247.333333333343</v>
      </c>
      <c r="F21" s="27">
        <f>F22+F25+F26</f>
        <v>108204.7</v>
      </c>
      <c r="G21" s="31">
        <f t="shared" si="3"/>
        <v>13957.366666666654</v>
      </c>
      <c r="H21" s="26">
        <f t="shared" si="1"/>
        <v>14.809296107405316</v>
      </c>
      <c r="I21" s="122"/>
    </row>
    <row r="22" spans="1:9" ht="12.75" customHeight="1">
      <c r="A22" s="2" t="s">
        <v>64</v>
      </c>
      <c r="B22" s="1" t="s">
        <v>299</v>
      </c>
      <c r="C22" s="4" t="s">
        <v>62</v>
      </c>
      <c r="D22" s="22">
        <v>168007.2</v>
      </c>
      <c r="E22" s="22">
        <f>D22/12*5</f>
        <v>70003</v>
      </c>
      <c r="F22" s="22">
        <v>96795.7</v>
      </c>
      <c r="G22" s="25">
        <f t="shared" si="3"/>
        <v>26792.699999999997</v>
      </c>
      <c r="H22" s="24">
        <f t="shared" si="1"/>
        <v>38.273645415196484</v>
      </c>
      <c r="I22" s="122"/>
    </row>
    <row r="23" spans="1:9" ht="12.75" customHeight="1">
      <c r="A23" s="2"/>
      <c r="B23" s="1" t="s">
        <v>111</v>
      </c>
      <c r="C23" s="4" t="s">
        <v>110</v>
      </c>
      <c r="D23" s="23">
        <f>D22/D24/12*1000</f>
        <v>92109.210526315786</v>
      </c>
      <c r="E23" s="23">
        <f>D23</f>
        <v>92109.210526315786</v>
      </c>
      <c r="F23" s="33">
        <f>F22/F24/5*1000</f>
        <v>102974.14893617023</v>
      </c>
      <c r="G23" s="25">
        <f t="shared" si="3"/>
        <v>10864.93840985444</v>
      </c>
      <c r="H23" s="24">
        <f t="shared" si="1"/>
        <v>11.795713314414201</v>
      </c>
      <c r="I23" s="122"/>
    </row>
    <row r="24" spans="1:9" ht="12.75" customHeight="1">
      <c r="A24" s="2"/>
      <c r="B24" s="1" t="s">
        <v>113</v>
      </c>
      <c r="C24" s="4" t="s">
        <v>112</v>
      </c>
      <c r="D24" s="23">
        <v>152</v>
      </c>
      <c r="E24" s="23">
        <f>D24</f>
        <v>152</v>
      </c>
      <c r="F24" s="33">
        <v>188</v>
      </c>
      <c r="G24" s="25">
        <f t="shared" si="3"/>
        <v>36</v>
      </c>
      <c r="H24" s="24">
        <f t="shared" si="1"/>
        <v>23.684210526315795</v>
      </c>
      <c r="I24" s="122"/>
    </row>
    <row r="25" spans="1:9" ht="12.75" customHeight="1">
      <c r="A25" s="2" t="s">
        <v>65</v>
      </c>
      <c r="B25" s="1" t="s">
        <v>22</v>
      </c>
      <c r="C25" s="4" t="s">
        <v>62</v>
      </c>
      <c r="D25" s="22">
        <v>14364.6</v>
      </c>
      <c r="E25" s="22">
        <f>D25/12*5</f>
        <v>5985.25</v>
      </c>
      <c r="F25" s="22">
        <v>8681.4</v>
      </c>
      <c r="G25" s="25">
        <f t="shared" si="3"/>
        <v>2696.1499999999996</v>
      </c>
      <c r="H25" s="24">
        <f t="shared" si="1"/>
        <v>45.046572824861101</v>
      </c>
      <c r="I25" s="122"/>
    </row>
    <row r="26" spans="1:9" ht="12.75" customHeight="1">
      <c r="A26" s="2" t="s">
        <v>88</v>
      </c>
      <c r="B26" s="1" t="s">
        <v>133</v>
      </c>
      <c r="C26" s="4" t="s">
        <v>62</v>
      </c>
      <c r="D26" s="22">
        <v>4642.3</v>
      </c>
      <c r="E26" s="22">
        <f t="shared" ref="E26:E27" si="5">D26/12*5</f>
        <v>1934.2916666666667</v>
      </c>
      <c r="F26" s="22">
        <v>2727.6</v>
      </c>
      <c r="G26" s="25">
        <f t="shared" si="3"/>
        <v>793.30833333333317</v>
      </c>
      <c r="H26" s="24">
        <f t="shared" si="1"/>
        <v>41.012860004739025</v>
      </c>
      <c r="I26" s="122"/>
    </row>
    <row r="27" spans="1:9" ht="12.75" customHeight="1">
      <c r="A27" s="2" t="s">
        <v>89</v>
      </c>
      <c r="B27" s="1" t="s">
        <v>114</v>
      </c>
      <c r="C27" s="4" t="s">
        <v>62</v>
      </c>
      <c r="D27" s="22">
        <v>35413.800000000003</v>
      </c>
      <c r="E27" s="22">
        <f t="shared" si="5"/>
        <v>14755.75</v>
      </c>
      <c r="F27" s="22"/>
      <c r="G27" s="25">
        <f t="shared" si="3"/>
        <v>-14755.75</v>
      </c>
      <c r="H27" s="24">
        <f t="shared" si="1"/>
        <v>-100</v>
      </c>
      <c r="I27" s="122"/>
    </row>
    <row r="28" spans="1:9" ht="12.75" customHeight="1">
      <c r="A28" s="2"/>
      <c r="B28" s="1" t="s">
        <v>111</v>
      </c>
      <c r="C28" s="4" t="s">
        <v>110</v>
      </c>
      <c r="D28" s="23">
        <f>D27/D29/12*1000</f>
        <v>81976.388888888891</v>
      </c>
      <c r="E28" s="22">
        <f>D28</f>
        <v>81976.388888888891</v>
      </c>
      <c r="F28" s="22"/>
      <c r="G28" s="25">
        <f t="shared" si="3"/>
        <v>-81976.388888888891</v>
      </c>
      <c r="H28" s="24">
        <f t="shared" si="1"/>
        <v>-100</v>
      </c>
      <c r="I28" s="122"/>
    </row>
    <row r="29" spans="1:9" ht="12.75" customHeight="1">
      <c r="A29" s="2"/>
      <c r="B29" s="1" t="s">
        <v>127</v>
      </c>
      <c r="C29" s="4" t="s">
        <v>112</v>
      </c>
      <c r="D29" s="22">
        <v>36</v>
      </c>
      <c r="E29" s="22">
        <f>D29</f>
        <v>36</v>
      </c>
      <c r="F29" s="22"/>
      <c r="G29" s="25">
        <f t="shared" si="3"/>
        <v>-36</v>
      </c>
      <c r="H29" s="24">
        <f t="shared" si="1"/>
        <v>-100</v>
      </c>
      <c r="I29" s="122"/>
    </row>
    <row r="30" spans="1:9" ht="12.75" customHeight="1">
      <c r="A30" s="2" t="s">
        <v>129</v>
      </c>
      <c r="B30" s="1" t="s">
        <v>22</v>
      </c>
      <c r="C30" s="4" t="s">
        <v>62</v>
      </c>
      <c r="D30" s="22">
        <v>3027.9</v>
      </c>
      <c r="E30" s="22">
        <f>D30/12*5</f>
        <v>1261.625</v>
      </c>
      <c r="F30" s="22"/>
      <c r="G30" s="25">
        <f t="shared" si="3"/>
        <v>-1261.625</v>
      </c>
      <c r="H30" s="24">
        <f t="shared" si="1"/>
        <v>-100</v>
      </c>
      <c r="I30" s="122"/>
    </row>
    <row r="31" spans="1:9" ht="12.75" customHeight="1">
      <c r="A31" s="2" t="s">
        <v>157</v>
      </c>
      <c r="B31" s="1" t="s">
        <v>133</v>
      </c>
      <c r="C31" s="4" t="s">
        <v>62</v>
      </c>
      <c r="D31" s="22">
        <v>737.8</v>
      </c>
      <c r="E31" s="22">
        <f t="shared" ref="E31:E33" si="6">D31/12*5</f>
        <v>307.41666666666663</v>
      </c>
      <c r="F31" s="22"/>
      <c r="G31" s="25">
        <f t="shared" si="3"/>
        <v>-307.41666666666663</v>
      </c>
      <c r="H31" s="24">
        <f t="shared" si="1"/>
        <v>-100</v>
      </c>
      <c r="I31" s="122"/>
    </row>
    <row r="32" spans="1:9" ht="12.75" customHeight="1">
      <c r="A32" s="40" t="s">
        <v>5</v>
      </c>
      <c r="B32" s="6" t="s">
        <v>66</v>
      </c>
      <c r="C32" s="88" t="s">
        <v>62</v>
      </c>
      <c r="D32" s="21">
        <v>341257</v>
      </c>
      <c r="E32" s="21">
        <f t="shared" si="6"/>
        <v>142190.41666666666</v>
      </c>
      <c r="F32" s="21">
        <v>114514.3</v>
      </c>
      <c r="G32" s="31">
        <f t="shared" si="3"/>
        <v>-27676.116666666654</v>
      </c>
      <c r="H32" s="26">
        <f t="shared" si="1"/>
        <v>-19.464122347673452</v>
      </c>
      <c r="I32" s="122"/>
    </row>
    <row r="33" spans="1:9" ht="12.75" customHeight="1">
      <c r="A33" s="40" t="s">
        <v>7</v>
      </c>
      <c r="B33" s="6" t="s">
        <v>4</v>
      </c>
      <c r="C33" s="88" t="s">
        <v>62</v>
      </c>
      <c r="D33" s="21">
        <v>24936.7</v>
      </c>
      <c r="E33" s="21">
        <f t="shared" si="6"/>
        <v>10390.291666666668</v>
      </c>
      <c r="F33" s="21">
        <v>10157.799999999999</v>
      </c>
      <c r="G33" s="31">
        <f t="shared" si="3"/>
        <v>-232.49166666666861</v>
      </c>
      <c r="H33" s="26">
        <f t="shared" si="1"/>
        <v>-2.2375855666547864</v>
      </c>
      <c r="I33" s="122"/>
    </row>
    <row r="34" spans="1:9" ht="12.75" customHeight="1">
      <c r="A34" s="40" t="s">
        <v>9</v>
      </c>
      <c r="B34" s="6" t="s">
        <v>67</v>
      </c>
      <c r="C34" s="88" t="s">
        <v>62</v>
      </c>
      <c r="D34" s="27">
        <f t="shared" ref="D34:E34" si="7">D35+D36+D37+D38+D43+D44</f>
        <v>44998.399999999994</v>
      </c>
      <c r="E34" s="27">
        <f t="shared" si="7"/>
        <v>18749.333333333332</v>
      </c>
      <c r="F34" s="27">
        <f>F35+F36+F37+F38+F43+F44</f>
        <v>31501.4</v>
      </c>
      <c r="G34" s="31">
        <f t="shared" si="3"/>
        <v>12752.066666666669</v>
      </c>
      <c r="H34" s="26">
        <f t="shared" si="1"/>
        <v>68.013440477883677</v>
      </c>
      <c r="I34" s="122"/>
    </row>
    <row r="35" spans="1:9" ht="12.75" customHeight="1">
      <c r="A35" s="2" t="s">
        <v>35</v>
      </c>
      <c r="B35" s="1" t="s">
        <v>68</v>
      </c>
      <c r="C35" s="4" t="s">
        <v>62</v>
      </c>
      <c r="D35" s="22">
        <v>144.6</v>
      </c>
      <c r="E35" s="22">
        <f>D35/12*5</f>
        <v>60.249999999999993</v>
      </c>
      <c r="F35" s="22">
        <v>63.5</v>
      </c>
      <c r="G35" s="25">
        <f t="shared" si="3"/>
        <v>3.2500000000000071</v>
      </c>
      <c r="H35" s="24">
        <f t="shared" si="1"/>
        <v>5.3941908713693039</v>
      </c>
      <c r="I35" s="122"/>
    </row>
    <row r="36" spans="1:9" ht="12.75" customHeight="1">
      <c r="A36" s="2" t="s">
        <v>36</v>
      </c>
      <c r="B36" s="1" t="s">
        <v>31</v>
      </c>
      <c r="C36" s="4" t="s">
        <v>62</v>
      </c>
      <c r="D36" s="22">
        <v>47</v>
      </c>
      <c r="E36" s="22">
        <f t="shared" ref="E36:E43" si="8">D36/12*5</f>
        <v>19.583333333333332</v>
      </c>
      <c r="F36" s="22">
        <v>14.6</v>
      </c>
      <c r="G36" s="25">
        <f t="shared" si="3"/>
        <v>-4.9833333333333325</v>
      </c>
      <c r="H36" s="24">
        <f t="shared" si="1"/>
        <v>-25.446808510638292</v>
      </c>
      <c r="I36" s="122"/>
    </row>
    <row r="37" spans="1:9" ht="12.75" customHeight="1">
      <c r="A37" s="2" t="s">
        <v>37</v>
      </c>
      <c r="B37" s="1" t="s">
        <v>69</v>
      </c>
      <c r="C37" s="4" t="s">
        <v>62</v>
      </c>
      <c r="D37" s="22">
        <v>3724.4</v>
      </c>
      <c r="E37" s="22">
        <f t="shared" si="8"/>
        <v>1551.8333333333335</v>
      </c>
      <c r="F37" s="22">
        <v>2197.1</v>
      </c>
      <c r="G37" s="25">
        <f t="shared" si="3"/>
        <v>645.26666666666642</v>
      </c>
      <c r="H37" s="24">
        <f t="shared" si="1"/>
        <v>41.580925786703858</v>
      </c>
      <c r="I37" s="122"/>
    </row>
    <row r="38" spans="1:9" ht="12.75" customHeight="1">
      <c r="A38" s="2" t="s">
        <v>39</v>
      </c>
      <c r="B38" s="1" t="s">
        <v>32</v>
      </c>
      <c r="C38" s="4" t="s">
        <v>62</v>
      </c>
      <c r="D38" s="22">
        <v>7423</v>
      </c>
      <c r="E38" s="22">
        <f t="shared" si="8"/>
        <v>3092.916666666667</v>
      </c>
      <c r="F38" s="22">
        <v>3342.7</v>
      </c>
      <c r="G38" s="25">
        <f>F38-E38</f>
        <v>249.78333333333285</v>
      </c>
      <c r="H38" s="24">
        <f t="shared" si="1"/>
        <v>8.0759800619695454</v>
      </c>
      <c r="I38" s="122"/>
    </row>
    <row r="39" spans="1:9" ht="12.75" hidden="1" customHeight="1">
      <c r="A39" s="2"/>
      <c r="B39" s="7" t="s">
        <v>147</v>
      </c>
      <c r="C39" s="4" t="s">
        <v>62</v>
      </c>
      <c r="D39" s="22"/>
      <c r="E39" s="22">
        <f t="shared" si="8"/>
        <v>0</v>
      </c>
      <c r="F39" s="22"/>
      <c r="G39" s="25">
        <f t="shared" si="3"/>
        <v>0</v>
      </c>
      <c r="H39" s="24" t="e">
        <f t="shared" si="1"/>
        <v>#DIV/0!</v>
      </c>
      <c r="I39" s="122"/>
    </row>
    <row r="40" spans="1:9" ht="12.75" hidden="1" customHeight="1">
      <c r="A40" s="2"/>
      <c r="B40" s="8" t="s">
        <v>148</v>
      </c>
      <c r="C40" s="4" t="s">
        <v>62</v>
      </c>
      <c r="D40" s="22"/>
      <c r="E40" s="22">
        <f t="shared" si="8"/>
        <v>0</v>
      </c>
      <c r="F40" s="22"/>
      <c r="G40" s="25">
        <f t="shared" si="3"/>
        <v>0</v>
      </c>
      <c r="H40" s="24" t="e">
        <f t="shared" si="1"/>
        <v>#DIV/0!</v>
      </c>
      <c r="I40" s="122"/>
    </row>
    <row r="41" spans="1:9" ht="12.75" hidden="1" customHeight="1">
      <c r="A41" s="2"/>
      <c r="B41" s="8" t="s">
        <v>149</v>
      </c>
      <c r="C41" s="4" t="s">
        <v>62</v>
      </c>
      <c r="D41" s="22"/>
      <c r="E41" s="22">
        <f t="shared" si="8"/>
        <v>0</v>
      </c>
      <c r="F41" s="22"/>
      <c r="G41" s="25">
        <f t="shared" si="3"/>
        <v>0</v>
      </c>
      <c r="H41" s="24" t="e">
        <f t="shared" si="1"/>
        <v>#DIV/0!</v>
      </c>
      <c r="I41" s="122"/>
    </row>
    <row r="42" spans="1:9" ht="12.75" hidden="1" customHeight="1">
      <c r="A42" s="2"/>
      <c r="B42" s="8" t="s">
        <v>152</v>
      </c>
      <c r="C42" s="4" t="s">
        <v>62</v>
      </c>
      <c r="D42" s="22"/>
      <c r="E42" s="22">
        <f t="shared" si="8"/>
        <v>0</v>
      </c>
      <c r="F42" s="22"/>
      <c r="G42" s="25">
        <f t="shared" si="3"/>
        <v>0</v>
      </c>
      <c r="H42" s="24" t="e">
        <f t="shared" si="1"/>
        <v>#DIV/0!</v>
      </c>
      <c r="I42" s="122"/>
    </row>
    <row r="43" spans="1:9" ht="12.75" customHeight="1">
      <c r="A43" s="2" t="s">
        <v>40</v>
      </c>
      <c r="B43" s="1" t="s">
        <v>33</v>
      </c>
      <c r="C43" s="4" t="s">
        <v>62</v>
      </c>
      <c r="D43" s="22">
        <v>27829.200000000001</v>
      </c>
      <c r="E43" s="22">
        <f t="shared" si="8"/>
        <v>11595.5</v>
      </c>
      <c r="F43" s="22">
        <v>13626.9</v>
      </c>
      <c r="G43" s="25">
        <f t="shared" si="3"/>
        <v>2031.3999999999996</v>
      </c>
      <c r="H43" s="24">
        <f t="shared" si="1"/>
        <v>17.518865076969519</v>
      </c>
      <c r="I43" s="122"/>
    </row>
    <row r="44" spans="1:9" ht="12.75" customHeight="1">
      <c r="A44" s="2" t="s">
        <v>41</v>
      </c>
      <c r="B44" s="1" t="s">
        <v>169</v>
      </c>
      <c r="C44" s="4" t="s">
        <v>62</v>
      </c>
      <c r="D44" s="28">
        <f t="shared" ref="D44:E44" si="9">SUM(D45:D83)</f>
        <v>5830.2</v>
      </c>
      <c r="E44" s="28">
        <f t="shared" si="9"/>
        <v>2429.2499999999995</v>
      </c>
      <c r="F44" s="28">
        <f>SUM(F45:F83)</f>
        <v>12256.6</v>
      </c>
      <c r="G44" s="25">
        <f t="shared" si="3"/>
        <v>9827.35</v>
      </c>
      <c r="H44" s="24">
        <f t="shared" si="1"/>
        <v>404.54255428630245</v>
      </c>
      <c r="I44" s="122"/>
    </row>
    <row r="45" spans="1:9" ht="12.75" customHeight="1">
      <c r="A45" s="2" t="s">
        <v>245</v>
      </c>
      <c r="B45" s="1" t="s">
        <v>91</v>
      </c>
      <c r="C45" s="4" t="s">
        <v>62</v>
      </c>
      <c r="D45" s="22">
        <v>0.8</v>
      </c>
      <c r="E45" s="22">
        <f>D45/12*5</f>
        <v>0.33333333333333331</v>
      </c>
      <c r="F45" s="22">
        <v>75.8</v>
      </c>
      <c r="G45" s="25">
        <f t="shared" si="3"/>
        <v>75.466666666666669</v>
      </c>
      <c r="H45" s="24">
        <f t="shared" si="1"/>
        <v>22640</v>
      </c>
      <c r="I45" s="122"/>
    </row>
    <row r="46" spans="1:9" ht="12.75" customHeight="1">
      <c r="A46" s="2" t="s">
        <v>246</v>
      </c>
      <c r="B46" s="1" t="s">
        <v>8</v>
      </c>
      <c r="C46" s="4" t="s">
        <v>62</v>
      </c>
      <c r="D46" s="22">
        <v>277.39999999999998</v>
      </c>
      <c r="E46" s="22">
        <f t="shared" ref="E46:E76" si="10">D46/12*5</f>
        <v>115.58333333333331</v>
      </c>
      <c r="F46" s="22">
        <v>258.39999999999998</v>
      </c>
      <c r="G46" s="25">
        <f t="shared" si="3"/>
        <v>142.81666666666666</v>
      </c>
      <c r="H46" s="24">
        <f t="shared" si="1"/>
        <v>123.56164383561645</v>
      </c>
      <c r="I46" s="122"/>
    </row>
    <row r="47" spans="1:9" ht="12.75" customHeight="1">
      <c r="A47" s="2" t="s">
        <v>247</v>
      </c>
      <c r="B47" s="1" t="s">
        <v>11</v>
      </c>
      <c r="C47" s="4" t="s">
        <v>62</v>
      </c>
      <c r="D47" s="22">
        <v>150.30000000000001</v>
      </c>
      <c r="E47" s="22">
        <f t="shared" si="10"/>
        <v>62.625</v>
      </c>
      <c r="F47" s="22">
        <v>82.4</v>
      </c>
      <c r="G47" s="25">
        <f t="shared" si="3"/>
        <v>19.775000000000006</v>
      </c>
      <c r="H47" s="24">
        <f t="shared" si="1"/>
        <v>31.576846307385239</v>
      </c>
      <c r="I47" s="122"/>
    </row>
    <row r="48" spans="1:9" ht="12.75" customHeight="1">
      <c r="A48" s="2" t="s">
        <v>248</v>
      </c>
      <c r="B48" s="1" t="s">
        <v>117</v>
      </c>
      <c r="C48" s="4" t="s">
        <v>62</v>
      </c>
      <c r="D48" s="22">
        <v>48</v>
      </c>
      <c r="E48" s="22">
        <f t="shared" si="10"/>
        <v>20</v>
      </c>
      <c r="F48" s="22">
        <v>31.1</v>
      </c>
      <c r="G48" s="25">
        <f t="shared" si="3"/>
        <v>11.100000000000001</v>
      </c>
      <c r="H48" s="24">
        <f t="shared" si="1"/>
        <v>55.500000000000028</v>
      </c>
      <c r="I48" s="122"/>
    </row>
    <row r="49" spans="1:9" ht="12.75" customHeight="1">
      <c r="A49" s="2" t="s">
        <v>249</v>
      </c>
      <c r="B49" s="1" t="s">
        <v>119</v>
      </c>
      <c r="C49" s="4" t="s">
        <v>62</v>
      </c>
      <c r="D49" s="22">
        <v>2139.6</v>
      </c>
      <c r="E49" s="22">
        <f t="shared" si="10"/>
        <v>891.49999999999989</v>
      </c>
      <c r="F49" s="23">
        <v>0</v>
      </c>
      <c r="G49" s="25">
        <f t="shared" si="3"/>
        <v>-891.49999999999989</v>
      </c>
      <c r="H49" s="24">
        <f t="shared" si="1"/>
        <v>-100</v>
      </c>
      <c r="I49" s="122"/>
    </row>
    <row r="50" spans="1:9" ht="12.75" customHeight="1">
      <c r="A50" s="2" t="s">
        <v>250</v>
      </c>
      <c r="B50" s="1" t="s">
        <v>164</v>
      </c>
      <c r="C50" s="4" t="s">
        <v>62</v>
      </c>
      <c r="D50" s="23">
        <v>0</v>
      </c>
      <c r="E50" s="22">
        <f t="shared" si="10"/>
        <v>0</v>
      </c>
      <c r="F50" s="22">
        <v>4111.8999999999996</v>
      </c>
      <c r="G50" s="25">
        <f t="shared" si="3"/>
        <v>4111.8999999999996</v>
      </c>
      <c r="H50" s="24">
        <v>0</v>
      </c>
      <c r="I50" s="122"/>
    </row>
    <row r="51" spans="1:9" ht="24" customHeight="1">
      <c r="A51" s="2" t="s">
        <v>251</v>
      </c>
      <c r="B51" s="8" t="s">
        <v>163</v>
      </c>
      <c r="C51" s="4" t="s">
        <v>62</v>
      </c>
      <c r="D51" s="22">
        <v>145.5</v>
      </c>
      <c r="E51" s="22">
        <f t="shared" si="10"/>
        <v>60.625</v>
      </c>
      <c r="F51" s="22">
        <v>0</v>
      </c>
      <c r="G51" s="25">
        <f t="shared" si="3"/>
        <v>-60.625</v>
      </c>
      <c r="H51" s="22">
        <f t="shared" si="1"/>
        <v>-100</v>
      </c>
      <c r="I51" s="122"/>
    </row>
    <row r="52" spans="1:9" ht="12.75" customHeight="1">
      <c r="A52" s="2" t="s">
        <v>252</v>
      </c>
      <c r="B52" s="7" t="s">
        <v>165</v>
      </c>
      <c r="C52" s="4" t="s">
        <v>62</v>
      </c>
      <c r="D52" s="23">
        <v>0</v>
      </c>
      <c r="E52" s="22">
        <f t="shared" si="10"/>
        <v>0</v>
      </c>
      <c r="F52" s="23">
        <v>0</v>
      </c>
      <c r="G52" s="25">
        <f t="shared" si="3"/>
        <v>0</v>
      </c>
      <c r="H52" s="24">
        <v>0</v>
      </c>
      <c r="I52" s="122"/>
    </row>
    <row r="53" spans="1:9" ht="12.75" customHeight="1">
      <c r="A53" s="2" t="s">
        <v>253</v>
      </c>
      <c r="B53" s="34" t="s">
        <v>166</v>
      </c>
      <c r="C53" s="4" t="s">
        <v>62</v>
      </c>
      <c r="D53" s="22">
        <v>50.2</v>
      </c>
      <c r="E53" s="22">
        <f t="shared" si="10"/>
        <v>20.916666666666668</v>
      </c>
      <c r="F53" s="22">
        <v>28.6</v>
      </c>
      <c r="G53" s="25">
        <f t="shared" si="3"/>
        <v>7.6833333333333336</v>
      </c>
      <c r="H53" s="24">
        <f t="shared" si="1"/>
        <v>36.733067729083672</v>
      </c>
      <c r="I53" s="122"/>
    </row>
    <row r="54" spans="1:9" ht="12.75" customHeight="1">
      <c r="A54" s="2" t="s">
        <v>254</v>
      </c>
      <c r="B54" s="7" t="s">
        <v>190</v>
      </c>
      <c r="C54" s="4" t="s">
        <v>62</v>
      </c>
      <c r="D54" s="22">
        <v>8.6</v>
      </c>
      <c r="E54" s="22">
        <f t="shared" si="10"/>
        <v>3.5833333333333335</v>
      </c>
      <c r="F54" s="23">
        <v>0</v>
      </c>
      <c r="G54" s="25">
        <f t="shared" si="3"/>
        <v>-3.5833333333333335</v>
      </c>
      <c r="H54" s="24">
        <f t="shared" si="1"/>
        <v>-100</v>
      </c>
      <c r="I54" s="122"/>
    </row>
    <row r="55" spans="1:9" ht="12.75" customHeight="1">
      <c r="A55" s="2" t="s">
        <v>255</v>
      </c>
      <c r="B55" s="34" t="s">
        <v>170</v>
      </c>
      <c r="C55" s="4" t="s">
        <v>62</v>
      </c>
      <c r="D55" s="22">
        <v>251.6</v>
      </c>
      <c r="E55" s="22">
        <f t="shared" si="10"/>
        <v>104.83333333333333</v>
      </c>
      <c r="F55" s="23">
        <v>0</v>
      </c>
      <c r="G55" s="25">
        <f t="shared" si="3"/>
        <v>-104.83333333333333</v>
      </c>
      <c r="H55" s="24">
        <f t="shared" si="1"/>
        <v>-100</v>
      </c>
      <c r="I55" s="122"/>
    </row>
    <row r="56" spans="1:9" ht="12.75" customHeight="1">
      <c r="A56" s="2" t="s">
        <v>256</v>
      </c>
      <c r="B56" s="7" t="s">
        <v>171</v>
      </c>
      <c r="C56" s="4" t="s">
        <v>62</v>
      </c>
      <c r="D56" s="23">
        <v>0</v>
      </c>
      <c r="E56" s="22">
        <f t="shared" si="10"/>
        <v>0</v>
      </c>
      <c r="F56" s="23">
        <v>0</v>
      </c>
      <c r="G56" s="25">
        <f t="shared" si="3"/>
        <v>0</v>
      </c>
      <c r="H56" s="24">
        <v>0</v>
      </c>
      <c r="I56" s="122"/>
    </row>
    <row r="57" spans="1:9" ht="12.75" customHeight="1">
      <c r="A57" s="2" t="s">
        <v>257</v>
      </c>
      <c r="B57" s="7" t="s">
        <v>145</v>
      </c>
      <c r="C57" s="4" t="s">
        <v>62</v>
      </c>
      <c r="D57" s="22">
        <v>4</v>
      </c>
      <c r="E57" s="22">
        <f t="shared" si="10"/>
        <v>1.6666666666666665</v>
      </c>
      <c r="F57" s="22">
        <v>19.100000000000001</v>
      </c>
      <c r="G57" s="25">
        <f t="shared" si="3"/>
        <v>17.433333333333334</v>
      </c>
      <c r="H57" s="24">
        <f t="shared" si="1"/>
        <v>1046.0000000000002</v>
      </c>
      <c r="I57" s="122"/>
    </row>
    <row r="58" spans="1:9" ht="12.75" customHeight="1">
      <c r="A58" s="2" t="s">
        <v>258</v>
      </c>
      <c r="B58" s="7" t="s">
        <v>168</v>
      </c>
      <c r="C58" s="4" t="s">
        <v>62</v>
      </c>
      <c r="D58" s="22">
        <v>50.6</v>
      </c>
      <c r="E58" s="22">
        <f t="shared" si="10"/>
        <v>21.083333333333336</v>
      </c>
      <c r="F58" s="22">
        <v>96.4</v>
      </c>
      <c r="G58" s="25">
        <f t="shared" si="3"/>
        <v>75.316666666666663</v>
      </c>
      <c r="H58" s="24">
        <f t="shared" si="1"/>
        <v>357.23320158102763</v>
      </c>
      <c r="I58" s="122"/>
    </row>
    <row r="59" spans="1:9" ht="12.75" customHeight="1">
      <c r="A59" s="2" t="s">
        <v>259</v>
      </c>
      <c r="B59" s="7" t="s">
        <v>160</v>
      </c>
      <c r="C59" s="4" t="s">
        <v>62</v>
      </c>
      <c r="D59" s="22">
        <v>286.3</v>
      </c>
      <c r="E59" s="22">
        <f t="shared" si="10"/>
        <v>119.29166666666667</v>
      </c>
      <c r="F59" s="22">
        <v>0</v>
      </c>
      <c r="G59" s="25">
        <f t="shared" si="3"/>
        <v>-119.29166666666667</v>
      </c>
      <c r="H59" s="24">
        <f t="shared" si="1"/>
        <v>-100</v>
      </c>
      <c r="I59" s="122"/>
    </row>
    <row r="60" spans="1:9" ht="12.75" customHeight="1">
      <c r="A60" s="2" t="s">
        <v>260</v>
      </c>
      <c r="B60" s="7" t="s">
        <v>298</v>
      </c>
      <c r="C60" s="4" t="s">
        <v>62</v>
      </c>
      <c r="D60" s="22">
        <v>10.6</v>
      </c>
      <c r="E60" s="22">
        <f t="shared" si="10"/>
        <v>4.4166666666666661</v>
      </c>
      <c r="F60" s="22">
        <v>20.100000000000001</v>
      </c>
      <c r="G60" s="25">
        <f t="shared" si="3"/>
        <v>15.683333333333335</v>
      </c>
      <c r="H60" s="24">
        <f t="shared" si="1"/>
        <v>355.09433962264166</v>
      </c>
      <c r="I60" s="122"/>
    </row>
    <row r="61" spans="1:9" ht="12.75" customHeight="1">
      <c r="A61" s="2" t="s">
        <v>261</v>
      </c>
      <c r="B61" s="7" t="s">
        <v>191</v>
      </c>
      <c r="C61" s="4" t="s">
        <v>62</v>
      </c>
      <c r="D61" s="22">
        <v>343.1</v>
      </c>
      <c r="E61" s="22">
        <f t="shared" si="10"/>
        <v>142.95833333333334</v>
      </c>
      <c r="F61" s="22">
        <v>537.20000000000005</v>
      </c>
      <c r="G61" s="25">
        <f t="shared" si="3"/>
        <v>394.24166666666667</v>
      </c>
      <c r="H61" s="24">
        <f t="shared" si="1"/>
        <v>275.7738268726319</v>
      </c>
      <c r="I61" s="122"/>
    </row>
    <row r="62" spans="1:9" ht="12.75" customHeight="1">
      <c r="A62" s="2" t="s">
        <v>262</v>
      </c>
      <c r="B62" s="7" t="s">
        <v>173</v>
      </c>
      <c r="C62" s="4" t="s">
        <v>62</v>
      </c>
      <c r="D62" s="22">
        <v>2</v>
      </c>
      <c r="E62" s="22">
        <f t="shared" si="10"/>
        <v>0.83333333333333326</v>
      </c>
      <c r="F62" s="22">
        <v>0</v>
      </c>
      <c r="G62" s="25">
        <f t="shared" si="3"/>
        <v>-0.83333333333333326</v>
      </c>
      <c r="H62" s="24">
        <f t="shared" si="1"/>
        <v>-100</v>
      </c>
      <c r="I62" s="122"/>
    </row>
    <row r="63" spans="1:9" ht="12.75" customHeight="1">
      <c r="A63" s="2" t="s">
        <v>263</v>
      </c>
      <c r="B63" s="8" t="s">
        <v>303</v>
      </c>
      <c r="C63" s="4" t="s">
        <v>62</v>
      </c>
      <c r="D63" s="22">
        <v>52.4</v>
      </c>
      <c r="E63" s="22">
        <f t="shared" si="10"/>
        <v>21.833333333333332</v>
      </c>
      <c r="F63" s="22">
        <v>5.8</v>
      </c>
      <c r="G63" s="25">
        <f t="shared" si="3"/>
        <v>-16.033333333333331</v>
      </c>
      <c r="H63" s="24">
        <f t="shared" si="1"/>
        <v>-73.435114503816791</v>
      </c>
      <c r="I63" s="122"/>
    </row>
    <row r="64" spans="1:9" ht="12.75" customHeight="1">
      <c r="A64" s="2" t="s">
        <v>264</v>
      </c>
      <c r="B64" s="8" t="s">
        <v>174</v>
      </c>
      <c r="C64" s="4" t="s">
        <v>62</v>
      </c>
      <c r="D64" s="22">
        <v>37.4</v>
      </c>
      <c r="E64" s="22">
        <f t="shared" si="10"/>
        <v>15.583333333333334</v>
      </c>
      <c r="F64" s="22">
        <v>0</v>
      </c>
      <c r="G64" s="25">
        <f t="shared" si="3"/>
        <v>-15.583333333333334</v>
      </c>
      <c r="H64" s="24">
        <f t="shared" si="1"/>
        <v>-100</v>
      </c>
      <c r="I64" s="122"/>
    </row>
    <row r="65" spans="1:9" ht="12.75" customHeight="1">
      <c r="A65" s="2" t="s">
        <v>265</v>
      </c>
      <c r="B65" s="8" t="s">
        <v>185</v>
      </c>
      <c r="C65" s="4" t="s">
        <v>62</v>
      </c>
      <c r="D65" s="23">
        <v>0</v>
      </c>
      <c r="E65" s="22">
        <f t="shared" si="10"/>
        <v>0</v>
      </c>
      <c r="F65" s="22">
        <v>2087.8000000000002</v>
      </c>
      <c r="G65" s="25">
        <f t="shared" si="3"/>
        <v>2087.8000000000002</v>
      </c>
      <c r="H65" s="24">
        <v>0</v>
      </c>
      <c r="I65" s="122"/>
    </row>
    <row r="66" spans="1:9" ht="12.75" customHeight="1">
      <c r="A66" s="2" t="s">
        <v>266</v>
      </c>
      <c r="B66" s="7" t="s">
        <v>135</v>
      </c>
      <c r="C66" s="4" t="s">
        <v>62</v>
      </c>
      <c r="D66" s="22">
        <v>415.8</v>
      </c>
      <c r="E66" s="22">
        <f t="shared" si="10"/>
        <v>173.25</v>
      </c>
      <c r="F66" s="23">
        <v>0</v>
      </c>
      <c r="G66" s="25">
        <f t="shared" si="3"/>
        <v>-173.25</v>
      </c>
      <c r="H66" s="24">
        <f t="shared" si="1"/>
        <v>-100</v>
      </c>
      <c r="I66" s="122"/>
    </row>
    <row r="67" spans="1:9" ht="12.75" customHeight="1">
      <c r="A67" s="2" t="s">
        <v>267</v>
      </c>
      <c r="B67" s="7" t="s">
        <v>142</v>
      </c>
      <c r="C67" s="4" t="s">
        <v>62</v>
      </c>
      <c r="D67" s="22">
        <v>30.6</v>
      </c>
      <c r="E67" s="22">
        <f t="shared" si="10"/>
        <v>12.750000000000002</v>
      </c>
      <c r="F67" s="22">
        <v>0</v>
      </c>
      <c r="G67" s="25">
        <f t="shared" si="3"/>
        <v>-12.750000000000002</v>
      </c>
      <c r="H67" s="24">
        <f t="shared" si="1"/>
        <v>-100</v>
      </c>
      <c r="I67" s="122"/>
    </row>
    <row r="68" spans="1:9" ht="12.75" customHeight="1">
      <c r="A68" s="2" t="s">
        <v>268</v>
      </c>
      <c r="B68" s="7" t="s">
        <v>188</v>
      </c>
      <c r="C68" s="4" t="s">
        <v>62</v>
      </c>
      <c r="D68" s="22">
        <v>17.399999999999999</v>
      </c>
      <c r="E68" s="22">
        <f t="shared" si="10"/>
        <v>7.25</v>
      </c>
      <c r="F68" s="23">
        <v>0</v>
      </c>
      <c r="G68" s="25">
        <f t="shared" si="3"/>
        <v>-7.25</v>
      </c>
      <c r="H68" s="24">
        <f t="shared" si="1"/>
        <v>-100</v>
      </c>
      <c r="I68" s="122"/>
    </row>
    <row r="69" spans="1:9" ht="12.75" customHeight="1">
      <c r="A69" s="2" t="s">
        <v>269</v>
      </c>
      <c r="B69" s="7" t="s">
        <v>189</v>
      </c>
      <c r="C69" s="4" t="s">
        <v>62</v>
      </c>
      <c r="D69" s="22">
        <v>29.4</v>
      </c>
      <c r="E69" s="22">
        <f t="shared" si="10"/>
        <v>12.249999999999998</v>
      </c>
      <c r="F69" s="22">
        <v>0</v>
      </c>
      <c r="G69" s="25">
        <f t="shared" si="3"/>
        <v>-12.249999999999998</v>
      </c>
      <c r="H69" s="24">
        <f t="shared" si="1"/>
        <v>-100</v>
      </c>
      <c r="I69" s="122"/>
    </row>
    <row r="70" spans="1:9" ht="12.75" customHeight="1">
      <c r="A70" s="2" t="s">
        <v>270</v>
      </c>
      <c r="B70" s="8" t="s">
        <v>178</v>
      </c>
      <c r="C70" s="4" t="s">
        <v>62</v>
      </c>
      <c r="D70" s="22">
        <v>19.3</v>
      </c>
      <c r="E70" s="22">
        <f t="shared" si="10"/>
        <v>8.0416666666666679</v>
      </c>
      <c r="F70" s="22">
        <v>0</v>
      </c>
      <c r="G70" s="25">
        <f t="shared" si="3"/>
        <v>-8.0416666666666679</v>
      </c>
      <c r="H70" s="24">
        <f t="shared" si="1"/>
        <v>-100</v>
      </c>
      <c r="I70" s="122"/>
    </row>
    <row r="71" spans="1:9" ht="12.75" customHeight="1">
      <c r="A71" s="2" t="s">
        <v>271</v>
      </c>
      <c r="B71" s="7" t="s">
        <v>93</v>
      </c>
      <c r="C71" s="4" t="s">
        <v>62</v>
      </c>
      <c r="D71" s="22">
        <v>18.600000000000001</v>
      </c>
      <c r="E71" s="22">
        <f t="shared" si="10"/>
        <v>7.75</v>
      </c>
      <c r="F71" s="22">
        <v>478.1</v>
      </c>
      <c r="G71" s="25">
        <f t="shared" si="3"/>
        <v>470.35</v>
      </c>
      <c r="H71" s="24">
        <f t="shared" si="1"/>
        <v>6069.032258064517</v>
      </c>
      <c r="I71" s="122"/>
    </row>
    <row r="72" spans="1:9" ht="12.75" customHeight="1">
      <c r="A72" s="2" t="s">
        <v>272</v>
      </c>
      <c r="B72" s="7" t="s">
        <v>198</v>
      </c>
      <c r="C72" s="4" t="s">
        <v>62</v>
      </c>
      <c r="D72" s="22">
        <v>11.5</v>
      </c>
      <c r="E72" s="22">
        <f t="shared" si="10"/>
        <v>4.791666666666667</v>
      </c>
      <c r="F72" s="23">
        <v>0</v>
      </c>
      <c r="G72" s="25">
        <f t="shared" si="3"/>
        <v>-4.791666666666667</v>
      </c>
      <c r="H72" s="24">
        <f t="shared" si="1"/>
        <v>-100</v>
      </c>
      <c r="I72" s="122"/>
    </row>
    <row r="73" spans="1:9" ht="12.75" customHeight="1">
      <c r="A73" s="2" t="s">
        <v>273</v>
      </c>
      <c r="B73" s="7" t="s">
        <v>194</v>
      </c>
      <c r="C73" s="4" t="s">
        <v>62</v>
      </c>
      <c r="D73" s="22">
        <v>64.3</v>
      </c>
      <c r="E73" s="22">
        <f t="shared" si="10"/>
        <v>26.791666666666668</v>
      </c>
      <c r="F73" s="23">
        <v>0</v>
      </c>
      <c r="G73" s="25">
        <f t="shared" si="3"/>
        <v>-26.791666666666668</v>
      </c>
      <c r="H73" s="24">
        <f t="shared" si="1"/>
        <v>-100</v>
      </c>
      <c r="I73" s="122"/>
    </row>
    <row r="74" spans="1:9" ht="12.75" customHeight="1">
      <c r="A74" s="2" t="s">
        <v>274</v>
      </c>
      <c r="B74" s="7" t="s">
        <v>141</v>
      </c>
      <c r="C74" s="4" t="s">
        <v>62</v>
      </c>
      <c r="D74" s="22">
        <v>16.8</v>
      </c>
      <c r="E74" s="22">
        <f t="shared" si="10"/>
        <v>7.0000000000000009</v>
      </c>
      <c r="F74" s="22">
        <v>49.2</v>
      </c>
      <c r="G74" s="25">
        <f t="shared" si="3"/>
        <v>42.2</v>
      </c>
      <c r="H74" s="24">
        <f t="shared" si="1"/>
        <v>602.85714285714289</v>
      </c>
      <c r="I74" s="122"/>
    </row>
    <row r="75" spans="1:9" ht="12.75" customHeight="1">
      <c r="A75" s="2" t="s">
        <v>275</v>
      </c>
      <c r="B75" s="7" t="s">
        <v>193</v>
      </c>
      <c r="C75" s="4" t="s">
        <v>62</v>
      </c>
      <c r="D75" s="22">
        <v>160.9</v>
      </c>
      <c r="E75" s="22">
        <f t="shared" si="10"/>
        <v>67.041666666666671</v>
      </c>
      <c r="F75" s="23">
        <v>0</v>
      </c>
      <c r="G75" s="25">
        <f t="shared" si="3"/>
        <v>-67.041666666666671</v>
      </c>
      <c r="H75" s="24">
        <f t="shared" si="1"/>
        <v>-100</v>
      </c>
      <c r="I75" s="122"/>
    </row>
    <row r="76" spans="1:9" ht="12.75" customHeight="1">
      <c r="A76" s="2" t="s">
        <v>276</v>
      </c>
      <c r="B76" s="7" t="s">
        <v>199</v>
      </c>
      <c r="C76" s="4" t="s">
        <v>62</v>
      </c>
      <c r="D76" s="22">
        <v>78.599999999999994</v>
      </c>
      <c r="E76" s="22">
        <f t="shared" si="10"/>
        <v>32.75</v>
      </c>
      <c r="F76" s="23">
        <v>0</v>
      </c>
      <c r="G76" s="25">
        <f t="shared" si="3"/>
        <v>-32.75</v>
      </c>
      <c r="H76" s="24">
        <f t="shared" si="1"/>
        <v>-100</v>
      </c>
      <c r="I76" s="122"/>
    </row>
    <row r="77" spans="1:9" ht="16.5" customHeight="1">
      <c r="A77" s="102" t="s">
        <v>18</v>
      </c>
      <c r="B77" s="102" t="s">
        <v>297</v>
      </c>
      <c r="C77" s="102" t="s">
        <v>60</v>
      </c>
      <c r="D77" s="102" t="s">
        <v>305</v>
      </c>
      <c r="E77" s="102" t="str">
        <f>E12</f>
        <v>принято в тарифе на 1 июня 2019 года</v>
      </c>
      <c r="F77" s="102" t="str">
        <f t="shared" ref="F77:G77" si="11">F12</f>
        <v>фактически  на  1 июня 2019 года</v>
      </c>
      <c r="G77" s="102" t="str">
        <f t="shared" si="11"/>
        <v>отклонение факт к принято за 5 месяцев 2019 г.</v>
      </c>
      <c r="H77" s="102" t="str">
        <f>H12</f>
        <v>отклонение, %</v>
      </c>
      <c r="I77" s="102" t="str">
        <f>I12</f>
        <v>причины отклонения</v>
      </c>
    </row>
    <row r="78" spans="1:9" ht="45.75" customHeight="1">
      <c r="A78" s="102"/>
      <c r="B78" s="102"/>
      <c r="C78" s="102"/>
      <c r="D78" s="101"/>
      <c r="E78" s="101"/>
      <c r="F78" s="101"/>
      <c r="G78" s="101"/>
      <c r="H78" s="102"/>
      <c r="I78" s="102"/>
    </row>
    <row r="79" spans="1:9" ht="12.75" customHeight="1">
      <c r="A79" s="2" t="s">
        <v>277</v>
      </c>
      <c r="B79" s="7" t="s">
        <v>197</v>
      </c>
      <c r="C79" s="4" t="s">
        <v>62</v>
      </c>
      <c r="D79" s="22">
        <v>296</v>
      </c>
      <c r="E79" s="22">
        <f>D79/12*5</f>
        <v>123.33333333333334</v>
      </c>
      <c r="F79" s="22">
        <v>39.799999999999997</v>
      </c>
      <c r="G79" s="25">
        <f t="shared" ref="G79" si="12">F79-E79</f>
        <v>-83.533333333333346</v>
      </c>
      <c r="H79" s="24">
        <f t="shared" ref="H79:H142" si="13">(F79/E79*100)-100</f>
        <v>-67.72972972972974</v>
      </c>
      <c r="I79" s="122"/>
    </row>
    <row r="80" spans="1:9" ht="12.75" customHeight="1">
      <c r="A80" s="2" t="s">
        <v>278</v>
      </c>
      <c r="B80" s="7" t="s">
        <v>196</v>
      </c>
      <c r="C80" s="4" t="s">
        <v>62</v>
      </c>
      <c r="D80" s="22">
        <v>7.5</v>
      </c>
      <c r="E80" s="22">
        <f t="shared" ref="E80:E83" si="14">D80/12*5</f>
        <v>3.125</v>
      </c>
      <c r="F80" s="23">
        <v>0</v>
      </c>
      <c r="G80" s="25">
        <f t="shared" ref="G80:G83" si="15">F80-E80</f>
        <v>-3.125</v>
      </c>
      <c r="H80" s="24">
        <f t="shared" si="13"/>
        <v>-100</v>
      </c>
      <c r="I80" s="122"/>
    </row>
    <row r="81" spans="1:9" ht="12.75" customHeight="1">
      <c r="A81" s="2" t="s">
        <v>279</v>
      </c>
      <c r="B81" s="7" t="s">
        <v>200</v>
      </c>
      <c r="C81" s="4" t="s">
        <v>62</v>
      </c>
      <c r="D81" s="22">
        <v>7.9</v>
      </c>
      <c r="E81" s="22">
        <f t="shared" si="14"/>
        <v>3.2916666666666665</v>
      </c>
      <c r="F81" s="22">
        <v>0.1</v>
      </c>
      <c r="G81" s="25">
        <f t="shared" si="15"/>
        <v>-3.1916666666666664</v>
      </c>
      <c r="H81" s="24">
        <f t="shared" si="13"/>
        <v>-96.962025316455694</v>
      </c>
      <c r="I81" s="122"/>
    </row>
    <row r="82" spans="1:9" ht="12.75" customHeight="1">
      <c r="A82" s="2" t="s">
        <v>280</v>
      </c>
      <c r="B82" s="7" t="s">
        <v>140</v>
      </c>
      <c r="C82" s="4" t="s">
        <v>62</v>
      </c>
      <c r="D82" s="22">
        <v>37.200000000000003</v>
      </c>
      <c r="E82" s="22">
        <f t="shared" si="14"/>
        <v>15.5</v>
      </c>
      <c r="F82" s="22">
        <v>6.9</v>
      </c>
      <c r="G82" s="25">
        <f t="shared" si="15"/>
        <v>-8.6</v>
      </c>
      <c r="H82" s="24">
        <f t="shared" si="13"/>
        <v>-55.483870967741936</v>
      </c>
      <c r="I82" s="122"/>
    </row>
    <row r="83" spans="1:9" ht="12.75" customHeight="1">
      <c r="A83" s="2" t="s">
        <v>281</v>
      </c>
      <c r="B83" s="8" t="s">
        <v>186</v>
      </c>
      <c r="C83" s="4" t="s">
        <v>62</v>
      </c>
      <c r="D83" s="22">
        <v>760</v>
      </c>
      <c r="E83" s="22">
        <f t="shared" si="14"/>
        <v>316.66666666666669</v>
      </c>
      <c r="F83" s="22">
        <v>4327.8999999999996</v>
      </c>
      <c r="G83" s="25">
        <f t="shared" si="15"/>
        <v>4011.2333333333331</v>
      </c>
      <c r="H83" s="24">
        <f t="shared" si="13"/>
        <v>1266.7052631578945</v>
      </c>
      <c r="I83" s="122"/>
    </row>
    <row r="84" spans="1:9" ht="12.75" customHeight="1">
      <c r="A84" s="40" t="s">
        <v>70</v>
      </c>
      <c r="B84" s="41" t="s">
        <v>58</v>
      </c>
      <c r="C84" s="88" t="s">
        <v>62</v>
      </c>
      <c r="D84" s="27">
        <f>D85+D126+D150+D153</f>
        <v>380956.2</v>
      </c>
      <c r="E84" s="27">
        <f>E85+E126+E150+E153</f>
        <v>158731.75</v>
      </c>
      <c r="F84" s="27">
        <f>F85+F126+F150+F153</f>
        <v>88107.1</v>
      </c>
      <c r="G84" s="31">
        <f t="shared" ref="G84:G86" si="16">F84-E84</f>
        <v>-70624.649999999994</v>
      </c>
      <c r="H84" s="26">
        <f t="shared" si="13"/>
        <v>-44.493083456838342</v>
      </c>
      <c r="I84" s="122"/>
    </row>
    <row r="85" spans="1:9" ht="12.75" customHeight="1">
      <c r="A85" s="40" t="s">
        <v>10</v>
      </c>
      <c r="B85" s="6" t="s">
        <v>290</v>
      </c>
      <c r="C85" s="88" t="s">
        <v>62</v>
      </c>
      <c r="D85" s="27">
        <f t="shared" ref="D85:E85" si="17">D86+D89+D90+D95+D96+D97</f>
        <v>194057</v>
      </c>
      <c r="E85" s="27">
        <f t="shared" si="17"/>
        <v>80857.083333333328</v>
      </c>
      <c r="F85" s="27">
        <f>F86+F89+F90+F95+F96+F97</f>
        <v>64101</v>
      </c>
      <c r="G85" s="31">
        <f t="shared" si="16"/>
        <v>-16756.083333333328</v>
      </c>
      <c r="H85" s="26">
        <f t="shared" si="13"/>
        <v>-20.723086515817513</v>
      </c>
      <c r="I85" s="122"/>
    </row>
    <row r="86" spans="1:9" ht="12.75" customHeight="1">
      <c r="A86" s="2" t="s">
        <v>44</v>
      </c>
      <c r="B86" s="3" t="s">
        <v>43</v>
      </c>
      <c r="C86" s="4" t="s">
        <v>62</v>
      </c>
      <c r="D86" s="24">
        <v>25603.9</v>
      </c>
      <c r="E86" s="22">
        <f>D86/12*5</f>
        <v>10668.291666666666</v>
      </c>
      <c r="F86" s="22">
        <v>14547.9</v>
      </c>
      <c r="G86" s="25">
        <f t="shared" si="16"/>
        <v>3879.6083333333336</v>
      </c>
      <c r="H86" s="24">
        <f t="shared" si="13"/>
        <v>36.365788024480651</v>
      </c>
      <c r="I86" s="122"/>
    </row>
    <row r="87" spans="1:9" ht="12.75" customHeight="1">
      <c r="A87" s="2"/>
      <c r="B87" s="3" t="s">
        <v>111</v>
      </c>
      <c r="C87" s="4" t="s">
        <v>110</v>
      </c>
      <c r="D87" s="23">
        <f>D86/D88/12*1000</f>
        <v>101602.77777777778</v>
      </c>
      <c r="E87" s="23">
        <f>D87</f>
        <v>101602.77777777778</v>
      </c>
      <c r="F87" s="33">
        <f>F86/F88/5*1000</f>
        <v>138551.42857142858</v>
      </c>
      <c r="G87" s="25">
        <f t="shared" ref="G87:G104" si="18">F87-E87</f>
        <v>36948.650793650799</v>
      </c>
      <c r="H87" s="24">
        <f t="shared" si="13"/>
        <v>36.365788024480651</v>
      </c>
      <c r="I87" s="122"/>
    </row>
    <row r="88" spans="1:9" ht="12.75" customHeight="1">
      <c r="A88" s="2"/>
      <c r="B88" s="3" t="s">
        <v>121</v>
      </c>
      <c r="C88" s="4" t="s">
        <v>112</v>
      </c>
      <c r="D88" s="23">
        <v>21</v>
      </c>
      <c r="E88" s="23">
        <f>D88</f>
        <v>21</v>
      </c>
      <c r="F88" s="33">
        <v>21</v>
      </c>
      <c r="G88" s="25">
        <f t="shared" si="18"/>
        <v>0</v>
      </c>
      <c r="H88" s="24">
        <f t="shared" si="13"/>
        <v>0</v>
      </c>
      <c r="I88" s="122"/>
    </row>
    <row r="89" spans="1:9" ht="12.75" customHeight="1">
      <c r="A89" s="2" t="s">
        <v>45</v>
      </c>
      <c r="B89" s="3" t="s">
        <v>22</v>
      </c>
      <c r="C89" s="4" t="s">
        <v>62</v>
      </c>
      <c r="D89" s="22">
        <v>2189.1</v>
      </c>
      <c r="E89" s="22">
        <f>D89/12*5</f>
        <v>912.12499999999989</v>
      </c>
      <c r="F89" s="22">
        <v>1305</v>
      </c>
      <c r="G89" s="25">
        <f t="shared" si="18"/>
        <v>392.87500000000011</v>
      </c>
      <c r="H89" s="24">
        <f t="shared" si="13"/>
        <v>43.072495546114851</v>
      </c>
      <c r="I89" s="122"/>
    </row>
    <row r="90" spans="1:9" ht="12.75" customHeight="1">
      <c r="A90" s="2" t="s">
        <v>46</v>
      </c>
      <c r="B90" s="3" t="s">
        <v>71</v>
      </c>
      <c r="C90" s="4" t="s">
        <v>62</v>
      </c>
      <c r="D90" s="22">
        <v>160274</v>
      </c>
      <c r="E90" s="22">
        <f t="shared" ref="E90:E96" si="19">D90/12*5</f>
        <v>66780.833333333328</v>
      </c>
      <c r="F90" s="22">
        <v>40020.400000000001</v>
      </c>
      <c r="G90" s="25">
        <f t="shared" si="18"/>
        <v>-26760.433333333327</v>
      </c>
      <c r="H90" s="24">
        <f t="shared" si="13"/>
        <v>-40.07202665435441</v>
      </c>
      <c r="I90" s="122"/>
    </row>
    <row r="91" spans="1:9" ht="12.75" hidden="1" customHeight="1">
      <c r="A91" s="2"/>
      <c r="B91" s="3" t="s">
        <v>292</v>
      </c>
      <c r="C91" s="4" t="s">
        <v>62</v>
      </c>
      <c r="D91" s="22"/>
      <c r="E91" s="22">
        <f t="shared" si="19"/>
        <v>0</v>
      </c>
      <c r="F91" s="22"/>
      <c r="G91" s="25">
        <f t="shared" si="18"/>
        <v>0</v>
      </c>
      <c r="H91" s="24" t="e">
        <f t="shared" si="13"/>
        <v>#DIV/0!</v>
      </c>
      <c r="I91" s="122"/>
    </row>
    <row r="92" spans="1:9" ht="12.75" hidden="1" customHeight="1">
      <c r="A92" s="2"/>
      <c r="B92" s="3" t="s">
        <v>293</v>
      </c>
      <c r="C92" s="4" t="s">
        <v>62</v>
      </c>
      <c r="D92" s="22"/>
      <c r="E92" s="22">
        <f t="shared" si="19"/>
        <v>0</v>
      </c>
      <c r="F92" s="22"/>
      <c r="G92" s="25">
        <f t="shared" si="18"/>
        <v>0</v>
      </c>
      <c r="H92" s="24" t="e">
        <f t="shared" si="13"/>
        <v>#DIV/0!</v>
      </c>
      <c r="I92" s="122"/>
    </row>
    <row r="93" spans="1:9" ht="12.75" hidden="1" customHeight="1">
      <c r="A93" s="2"/>
      <c r="B93" s="3" t="s">
        <v>294</v>
      </c>
      <c r="C93" s="4" t="s">
        <v>62</v>
      </c>
      <c r="D93" s="22"/>
      <c r="E93" s="22">
        <f t="shared" si="19"/>
        <v>0</v>
      </c>
      <c r="F93" s="22"/>
      <c r="G93" s="25">
        <f t="shared" si="18"/>
        <v>0</v>
      </c>
      <c r="H93" s="24" t="e">
        <f t="shared" si="13"/>
        <v>#DIV/0!</v>
      </c>
      <c r="I93" s="122"/>
    </row>
    <row r="94" spans="1:9" ht="12.75" hidden="1" customHeight="1">
      <c r="A94" s="2"/>
      <c r="B94" s="3" t="s">
        <v>295</v>
      </c>
      <c r="C94" s="4" t="s">
        <v>62</v>
      </c>
      <c r="D94" s="22"/>
      <c r="E94" s="22">
        <f t="shared" si="19"/>
        <v>0</v>
      </c>
      <c r="F94" s="22"/>
      <c r="G94" s="25">
        <f t="shared" si="18"/>
        <v>0</v>
      </c>
      <c r="H94" s="24" t="e">
        <f t="shared" si="13"/>
        <v>#DIV/0!</v>
      </c>
      <c r="I94" s="122"/>
    </row>
    <row r="95" spans="1:9" ht="12.75" customHeight="1">
      <c r="A95" s="2" t="s">
        <v>47</v>
      </c>
      <c r="B95" s="3" t="s">
        <v>49</v>
      </c>
      <c r="C95" s="4" t="s">
        <v>62</v>
      </c>
      <c r="D95" s="22">
        <v>1117.2</v>
      </c>
      <c r="E95" s="22">
        <f t="shared" si="19"/>
        <v>465.50000000000006</v>
      </c>
      <c r="F95" s="22">
        <v>61.7</v>
      </c>
      <c r="G95" s="25">
        <f t="shared" si="18"/>
        <v>-403.80000000000007</v>
      </c>
      <c r="H95" s="24">
        <f t="shared" si="13"/>
        <v>-86.745435016111713</v>
      </c>
      <c r="I95" s="122"/>
    </row>
    <row r="96" spans="1:9" ht="12.75" customHeight="1">
      <c r="A96" s="2" t="s">
        <v>48</v>
      </c>
      <c r="B96" s="3" t="s">
        <v>30</v>
      </c>
      <c r="C96" s="4" t="s">
        <v>62</v>
      </c>
      <c r="D96" s="22">
        <v>488.9</v>
      </c>
      <c r="E96" s="22">
        <f t="shared" si="19"/>
        <v>203.70833333333334</v>
      </c>
      <c r="F96" s="22">
        <v>3324.6</v>
      </c>
      <c r="G96" s="25">
        <f t="shared" si="18"/>
        <v>3120.8916666666664</v>
      </c>
      <c r="H96" s="24">
        <f t="shared" si="13"/>
        <v>1532.0392718347312</v>
      </c>
      <c r="I96" s="122"/>
    </row>
    <row r="97" spans="1:9" ht="12.75" customHeight="1">
      <c r="A97" s="2" t="s">
        <v>90</v>
      </c>
      <c r="B97" s="3" t="s">
        <v>56</v>
      </c>
      <c r="C97" s="4" t="s">
        <v>62</v>
      </c>
      <c r="D97" s="28">
        <f t="shared" ref="D97:F97" si="20">D98+D99+D100+D101+D102+D104+D103</f>
        <v>4383.9000000000005</v>
      </c>
      <c r="E97" s="28">
        <f t="shared" si="20"/>
        <v>1826.625</v>
      </c>
      <c r="F97" s="28">
        <f t="shared" si="20"/>
        <v>4841.4000000000005</v>
      </c>
      <c r="G97" s="25">
        <f t="shared" si="18"/>
        <v>3014.7750000000005</v>
      </c>
      <c r="H97" s="24">
        <f t="shared" si="13"/>
        <v>165.04619174707454</v>
      </c>
      <c r="I97" s="122"/>
    </row>
    <row r="98" spans="1:9" ht="12.75" customHeight="1">
      <c r="A98" s="2" t="s">
        <v>94</v>
      </c>
      <c r="B98" s="3" t="s">
        <v>72</v>
      </c>
      <c r="C98" s="4" t="s">
        <v>62</v>
      </c>
      <c r="D98" s="22">
        <v>721</v>
      </c>
      <c r="E98" s="22">
        <f>D98/12*5</f>
        <v>300.41666666666669</v>
      </c>
      <c r="F98" s="22">
        <v>899</v>
      </c>
      <c r="G98" s="25">
        <f t="shared" si="18"/>
        <v>598.58333333333326</v>
      </c>
      <c r="H98" s="24">
        <f t="shared" si="13"/>
        <v>199.25104022191402</v>
      </c>
      <c r="I98" s="122"/>
    </row>
    <row r="99" spans="1:9" ht="12.75" customHeight="1">
      <c r="A99" s="2" t="s">
        <v>95</v>
      </c>
      <c r="B99" s="3" t="s">
        <v>13</v>
      </c>
      <c r="C99" s="4" t="s">
        <v>62</v>
      </c>
      <c r="D99" s="22">
        <v>182.1</v>
      </c>
      <c r="E99" s="22">
        <f t="shared" ref="E99:E103" si="21">D99/12*5</f>
        <v>75.875</v>
      </c>
      <c r="F99" s="22">
        <v>77.400000000000006</v>
      </c>
      <c r="G99" s="25">
        <f t="shared" si="18"/>
        <v>1.5250000000000057</v>
      </c>
      <c r="H99" s="24">
        <f t="shared" si="13"/>
        <v>2.0098846787479374</v>
      </c>
      <c r="I99" s="122"/>
    </row>
    <row r="100" spans="1:9" ht="12.75" customHeight="1">
      <c r="A100" s="2" t="s">
        <v>96</v>
      </c>
      <c r="B100" s="3" t="s">
        <v>68</v>
      </c>
      <c r="C100" s="4" t="s">
        <v>62</v>
      </c>
      <c r="D100" s="22">
        <v>586.9</v>
      </c>
      <c r="E100" s="22">
        <f t="shared" si="21"/>
        <v>244.54166666666666</v>
      </c>
      <c r="F100" s="22">
        <v>174.9</v>
      </c>
      <c r="G100" s="25">
        <f t="shared" si="18"/>
        <v>-69.641666666666652</v>
      </c>
      <c r="H100" s="24">
        <f t="shared" si="13"/>
        <v>-28.478446072584759</v>
      </c>
      <c r="I100" s="122"/>
    </row>
    <row r="101" spans="1:9" ht="12.75" customHeight="1">
      <c r="A101" s="2" t="s">
        <v>97</v>
      </c>
      <c r="B101" s="3" t="s">
        <v>93</v>
      </c>
      <c r="C101" s="4" t="s">
        <v>62</v>
      </c>
      <c r="D101" s="22">
        <v>192.9</v>
      </c>
      <c r="E101" s="22">
        <f t="shared" si="21"/>
        <v>80.375</v>
      </c>
      <c r="F101" s="22">
        <v>660.3</v>
      </c>
      <c r="G101" s="25">
        <f t="shared" si="18"/>
        <v>579.92499999999995</v>
      </c>
      <c r="H101" s="24">
        <f t="shared" si="13"/>
        <v>721.52410575427677</v>
      </c>
      <c r="I101" s="122"/>
    </row>
    <row r="102" spans="1:9" ht="12.75" customHeight="1">
      <c r="A102" s="2" t="s">
        <v>98</v>
      </c>
      <c r="B102" s="3" t="s">
        <v>92</v>
      </c>
      <c r="C102" s="4" t="s">
        <v>62</v>
      </c>
      <c r="D102" s="22">
        <v>323.10000000000002</v>
      </c>
      <c r="E102" s="22">
        <f t="shared" si="21"/>
        <v>134.625</v>
      </c>
      <c r="F102" s="22">
        <v>75.599999999999994</v>
      </c>
      <c r="G102" s="25">
        <f t="shared" si="18"/>
        <v>-59.025000000000006</v>
      </c>
      <c r="H102" s="24">
        <f t="shared" si="13"/>
        <v>-43.844011142061291</v>
      </c>
      <c r="I102" s="122"/>
    </row>
    <row r="103" spans="1:9" ht="12.75" customHeight="1">
      <c r="A103" s="2" t="s">
        <v>99</v>
      </c>
      <c r="B103" s="3" t="s">
        <v>86</v>
      </c>
      <c r="C103" s="4" t="s">
        <v>62</v>
      </c>
      <c r="D103" s="22">
        <v>113.3</v>
      </c>
      <c r="E103" s="22">
        <f t="shared" si="21"/>
        <v>47.208333333333329</v>
      </c>
      <c r="F103" s="22">
        <v>28.8</v>
      </c>
      <c r="G103" s="25">
        <f t="shared" si="18"/>
        <v>-18.408333333333328</v>
      </c>
      <c r="H103" s="24">
        <f t="shared" si="13"/>
        <v>-38.993821712268307</v>
      </c>
      <c r="I103" s="122"/>
    </row>
    <row r="104" spans="1:9" ht="12.75" customHeight="1">
      <c r="A104" s="2" t="s">
        <v>100</v>
      </c>
      <c r="B104" s="3" t="s">
        <v>169</v>
      </c>
      <c r="C104" s="4" t="s">
        <v>62</v>
      </c>
      <c r="D104" s="28">
        <f t="shared" ref="D104:F104" si="22">D105+D106+D107+D110+D111+D112+D113+D114+D115+D116+D117+D118+D119+D120+D121+D122+D123+D124+D125</f>
        <v>2264.6000000000004</v>
      </c>
      <c r="E104" s="28">
        <f t="shared" si="22"/>
        <v>943.58333333333337</v>
      </c>
      <c r="F104" s="28">
        <f t="shared" si="22"/>
        <v>2925.4</v>
      </c>
      <c r="G104" s="25">
        <f t="shared" si="18"/>
        <v>1981.8166666666666</v>
      </c>
      <c r="H104" s="24">
        <f t="shared" si="13"/>
        <v>210.03091053607699</v>
      </c>
      <c r="I104" s="122"/>
    </row>
    <row r="105" spans="1:9" ht="12.75" customHeight="1">
      <c r="A105" s="2"/>
      <c r="B105" s="8" t="s">
        <v>8</v>
      </c>
      <c r="C105" s="4" t="s">
        <v>62</v>
      </c>
      <c r="D105" s="22">
        <v>129.4</v>
      </c>
      <c r="E105" s="22">
        <f>D105/12*5</f>
        <v>53.916666666666664</v>
      </c>
      <c r="F105" s="22">
        <v>49.3</v>
      </c>
      <c r="G105" s="25">
        <f t="shared" ref="G105:G144" si="23">F105-E105</f>
        <v>-4.6166666666666671</v>
      </c>
      <c r="H105" s="24">
        <f t="shared" si="13"/>
        <v>-8.5625965996908917</v>
      </c>
      <c r="I105" s="122"/>
    </row>
    <row r="106" spans="1:9" ht="12.75" customHeight="1">
      <c r="A106" s="2"/>
      <c r="B106" s="8" t="s">
        <v>104</v>
      </c>
      <c r="C106" s="4" t="s">
        <v>62</v>
      </c>
      <c r="D106" s="22">
        <v>207.9</v>
      </c>
      <c r="E106" s="22">
        <f t="shared" ref="E106:E125" si="24">D106/12*5</f>
        <v>86.625</v>
      </c>
      <c r="F106" s="22">
        <v>219.3</v>
      </c>
      <c r="G106" s="25">
        <f t="shared" si="23"/>
        <v>132.67500000000001</v>
      </c>
      <c r="H106" s="24">
        <f t="shared" si="13"/>
        <v>153.16017316017317</v>
      </c>
      <c r="I106" s="122"/>
    </row>
    <row r="107" spans="1:9" ht="12.75" customHeight="1">
      <c r="A107" s="2"/>
      <c r="B107" s="3" t="s">
        <v>32</v>
      </c>
      <c r="C107" s="4" t="s">
        <v>62</v>
      </c>
      <c r="D107" s="22">
        <v>780.9</v>
      </c>
      <c r="E107" s="22">
        <f t="shared" si="24"/>
        <v>325.375</v>
      </c>
      <c r="F107" s="22">
        <v>357.7</v>
      </c>
      <c r="G107" s="25">
        <f t="shared" si="23"/>
        <v>32.324999999999989</v>
      </c>
      <c r="H107" s="24">
        <f t="shared" si="13"/>
        <v>9.9346907414521723</v>
      </c>
      <c r="I107" s="122"/>
    </row>
    <row r="108" spans="1:9" ht="12.75" hidden="1" customHeight="1">
      <c r="A108" s="2"/>
      <c r="B108" s="8" t="s">
        <v>149</v>
      </c>
      <c r="C108" s="4" t="s">
        <v>62</v>
      </c>
      <c r="D108" s="22"/>
      <c r="E108" s="22">
        <f t="shared" si="24"/>
        <v>0</v>
      </c>
      <c r="F108" s="22"/>
      <c r="G108" s="25">
        <f t="shared" si="23"/>
        <v>0</v>
      </c>
      <c r="H108" s="24" t="e">
        <f t="shared" si="13"/>
        <v>#DIV/0!</v>
      </c>
      <c r="I108" s="122"/>
    </row>
    <row r="109" spans="1:9" ht="12.75" hidden="1" customHeight="1">
      <c r="A109" s="2"/>
      <c r="B109" s="8" t="s">
        <v>152</v>
      </c>
      <c r="C109" s="4" t="s">
        <v>62</v>
      </c>
      <c r="D109" s="22"/>
      <c r="E109" s="22">
        <f t="shared" si="24"/>
        <v>0</v>
      </c>
      <c r="F109" s="22"/>
      <c r="G109" s="25">
        <f t="shared" si="23"/>
        <v>0</v>
      </c>
      <c r="H109" s="24" t="e">
        <f t="shared" si="13"/>
        <v>#DIV/0!</v>
      </c>
      <c r="I109" s="122"/>
    </row>
    <row r="110" spans="1:9" ht="12.75" customHeight="1">
      <c r="A110" s="2"/>
      <c r="B110" s="8" t="s">
        <v>122</v>
      </c>
      <c r="C110" s="4" t="s">
        <v>62</v>
      </c>
      <c r="D110" s="22">
        <v>139.80000000000001</v>
      </c>
      <c r="E110" s="22">
        <f t="shared" si="24"/>
        <v>58.25</v>
      </c>
      <c r="F110" s="22">
        <v>185.6</v>
      </c>
      <c r="G110" s="25">
        <f t="shared" si="23"/>
        <v>127.35</v>
      </c>
      <c r="H110" s="24">
        <f t="shared" si="13"/>
        <v>218.6266094420601</v>
      </c>
      <c r="I110" s="122"/>
    </row>
    <row r="111" spans="1:9" ht="12.75" customHeight="1">
      <c r="A111" s="2"/>
      <c r="B111" s="8" t="s">
        <v>12</v>
      </c>
      <c r="C111" s="4" t="s">
        <v>62</v>
      </c>
      <c r="D111" s="22">
        <v>124.2</v>
      </c>
      <c r="E111" s="22">
        <f t="shared" si="24"/>
        <v>51.75</v>
      </c>
      <c r="F111" s="22">
        <v>97</v>
      </c>
      <c r="G111" s="25">
        <f t="shared" si="23"/>
        <v>45.25</v>
      </c>
      <c r="H111" s="24">
        <f t="shared" si="13"/>
        <v>87.439613526570071</v>
      </c>
      <c r="I111" s="122"/>
    </row>
    <row r="112" spans="1:9" ht="12.75" customHeight="1">
      <c r="A112" s="2"/>
      <c r="B112" s="8" t="s">
        <v>176</v>
      </c>
      <c r="C112" s="4" t="s">
        <v>62</v>
      </c>
      <c r="D112" s="22">
        <v>20.9</v>
      </c>
      <c r="E112" s="22">
        <f t="shared" si="24"/>
        <v>8.7083333333333321</v>
      </c>
      <c r="F112" s="22">
        <v>11.5</v>
      </c>
      <c r="G112" s="25">
        <f t="shared" si="23"/>
        <v>2.7916666666666679</v>
      </c>
      <c r="H112" s="24">
        <f t="shared" si="13"/>
        <v>32.057416267942614</v>
      </c>
      <c r="I112" s="122"/>
    </row>
    <row r="113" spans="1:11" ht="12.75" customHeight="1">
      <c r="A113" s="2"/>
      <c r="B113" s="8" t="s">
        <v>177</v>
      </c>
      <c r="C113" s="4" t="s">
        <v>62</v>
      </c>
      <c r="D113" s="23">
        <v>0</v>
      </c>
      <c r="E113" s="22">
        <f t="shared" si="24"/>
        <v>0</v>
      </c>
      <c r="F113" s="22">
        <v>14.4</v>
      </c>
      <c r="G113" s="25">
        <f t="shared" si="23"/>
        <v>14.4</v>
      </c>
      <c r="H113" s="24">
        <v>0</v>
      </c>
      <c r="I113" s="122"/>
    </row>
    <row r="114" spans="1:11" ht="12.75" customHeight="1">
      <c r="A114" s="2"/>
      <c r="B114" s="8" t="s">
        <v>174</v>
      </c>
      <c r="C114" s="4" t="s">
        <v>62</v>
      </c>
      <c r="D114" s="22">
        <v>10.4</v>
      </c>
      <c r="E114" s="22">
        <f t="shared" si="24"/>
        <v>4.3333333333333339</v>
      </c>
      <c r="F114" s="23">
        <v>0</v>
      </c>
      <c r="G114" s="25">
        <f t="shared" si="23"/>
        <v>-4.3333333333333339</v>
      </c>
      <c r="H114" s="24">
        <f t="shared" si="13"/>
        <v>-100</v>
      </c>
      <c r="I114" s="122"/>
    </row>
    <row r="115" spans="1:11" ht="12.75" customHeight="1">
      <c r="A115" s="2"/>
      <c r="B115" s="35" t="s">
        <v>143</v>
      </c>
      <c r="C115" s="4" t="s">
        <v>62</v>
      </c>
      <c r="D115" s="22">
        <v>15</v>
      </c>
      <c r="E115" s="22">
        <f t="shared" si="24"/>
        <v>6.25</v>
      </c>
      <c r="F115" s="23">
        <v>0</v>
      </c>
      <c r="G115" s="25">
        <f t="shared" si="23"/>
        <v>-6.25</v>
      </c>
      <c r="H115" s="24">
        <f t="shared" si="13"/>
        <v>-100</v>
      </c>
      <c r="I115" s="122"/>
    </row>
    <row r="116" spans="1:11" ht="12.75" customHeight="1">
      <c r="A116" s="2"/>
      <c r="B116" s="1" t="s">
        <v>179</v>
      </c>
      <c r="C116" s="36" t="s">
        <v>62</v>
      </c>
      <c r="D116" s="22">
        <v>6</v>
      </c>
      <c r="E116" s="22">
        <f t="shared" si="24"/>
        <v>2.5</v>
      </c>
      <c r="F116" s="22">
        <v>0</v>
      </c>
      <c r="G116" s="25">
        <f t="shared" si="23"/>
        <v>-2.5</v>
      </c>
      <c r="H116" s="24">
        <f t="shared" si="13"/>
        <v>-100</v>
      </c>
      <c r="I116" s="122"/>
    </row>
    <row r="117" spans="1:11" ht="12.75" customHeight="1">
      <c r="A117" s="2"/>
      <c r="B117" s="1" t="s">
        <v>16</v>
      </c>
      <c r="C117" s="36" t="s">
        <v>62</v>
      </c>
      <c r="D117" s="23">
        <v>0</v>
      </c>
      <c r="E117" s="22">
        <f t="shared" si="24"/>
        <v>0</v>
      </c>
      <c r="F117" s="22">
        <v>640.70000000000005</v>
      </c>
      <c r="G117" s="25">
        <f t="shared" si="23"/>
        <v>640.70000000000005</v>
      </c>
      <c r="H117" s="24">
        <v>0</v>
      </c>
      <c r="I117" s="122"/>
    </row>
    <row r="118" spans="1:11" s="9" customFormat="1" ht="12.75" customHeight="1">
      <c r="A118" s="2"/>
      <c r="B118" s="3" t="s">
        <v>184</v>
      </c>
      <c r="C118" s="4" t="s">
        <v>62</v>
      </c>
      <c r="D118" s="22">
        <v>395.2</v>
      </c>
      <c r="E118" s="22">
        <f t="shared" si="24"/>
        <v>164.66666666666666</v>
      </c>
      <c r="F118" s="22">
        <v>241.2</v>
      </c>
      <c r="G118" s="25">
        <f t="shared" si="23"/>
        <v>76.533333333333331</v>
      </c>
      <c r="H118" s="24">
        <f t="shared" si="13"/>
        <v>46.477732793522279</v>
      </c>
      <c r="I118" s="123"/>
    </row>
    <row r="119" spans="1:11" s="9" customFormat="1" ht="12.75" customHeight="1">
      <c r="A119" s="2"/>
      <c r="B119" s="3" t="s">
        <v>69</v>
      </c>
      <c r="C119" s="4" t="s">
        <v>62</v>
      </c>
      <c r="D119" s="22">
        <v>10.5</v>
      </c>
      <c r="E119" s="22">
        <f t="shared" si="24"/>
        <v>4.375</v>
      </c>
      <c r="F119" s="22">
        <v>0</v>
      </c>
      <c r="G119" s="25">
        <f t="shared" si="23"/>
        <v>-4.375</v>
      </c>
      <c r="H119" s="24">
        <f t="shared" si="13"/>
        <v>-100</v>
      </c>
      <c r="I119" s="123"/>
    </row>
    <row r="120" spans="1:11" s="9" customFormat="1" ht="12.75" customHeight="1">
      <c r="A120" s="2"/>
      <c r="B120" s="8" t="s">
        <v>134</v>
      </c>
      <c r="C120" s="4" t="s">
        <v>62</v>
      </c>
      <c r="D120" s="22">
        <v>127.4</v>
      </c>
      <c r="E120" s="22">
        <f t="shared" si="24"/>
        <v>53.083333333333336</v>
      </c>
      <c r="F120" s="22">
        <v>338.8</v>
      </c>
      <c r="G120" s="25">
        <f t="shared" si="23"/>
        <v>285.7166666666667</v>
      </c>
      <c r="H120" s="24">
        <f t="shared" si="13"/>
        <v>538.24175824175825</v>
      </c>
      <c r="I120" s="123"/>
    </row>
    <row r="121" spans="1:11" s="9" customFormat="1" ht="12.75" customHeight="1">
      <c r="A121" s="2"/>
      <c r="B121" s="8" t="s">
        <v>137</v>
      </c>
      <c r="C121" s="4" t="s">
        <v>62</v>
      </c>
      <c r="D121" s="23">
        <v>0</v>
      </c>
      <c r="E121" s="22">
        <f t="shared" si="24"/>
        <v>0</v>
      </c>
      <c r="F121" s="22">
        <v>396.4</v>
      </c>
      <c r="G121" s="25">
        <f t="shared" si="23"/>
        <v>396.4</v>
      </c>
      <c r="H121" s="24">
        <v>0</v>
      </c>
      <c r="I121" s="123"/>
    </row>
    <row r="122" spans="1:11" s="9" customFormat="1" ht="12.75" customHeight="1">
      <c r="A122" s="2"/>
      <c r="B122" s="8" t="s">
        <v>138</v>
      </c>
      <c r="C122" s="4" t="s">
        <v>62</v>
      </c>
      <c r="D122" s="22">
        <v>26.4</v>
      </c>
      <c r="E122" s="22">
        <f t="shared" si="24"/>
        <v>10.999999999999998</v>
      </c>
      <c r="F122" s="22">
        <v>0</v>
      </c>
      <c r="G122" s="25">
        <f t="shared" si="23"/>
        <v>-10.999999999999998</v>
      </c>
      <c r="H122" s="24">
        <f t="shared" si="13"/>
        <v>-100</v>
      </c>
      <c r="I122" s="123"/>
    </row>
    <row r="123" spans="1:11" s="9" customFormat="1" ht="12.75" customHeight="1">
      <c r="A123" s="2"/>
      <c r="B123" s="8" t="s">
        <v>139</v>
      </c>
      <c r="C123" s="4" t="s">
        <v>62</v>
      </c>
      <c r="D123" s="22">
        <v>7.9</v>
      </c>
      <c r="E123" s="22">
        <f t="shared" si="24"/>
        <v>3.2916666666666665</v>
      </c>
      <c r="F123" s="23">
        <v>0</v>
      </c>
      <c r="G123" s="25">
        <f t="shared" si="23"/>
        <v>-3.2916666666666665</v>
      </c>
      <c r="H123" s="24">
        <f t="shared" si="13"/>
        <v>-100</v>
      </c>
      <c r="I123" s="123"/>
    </row>
    <row r="124" spans="1:11" s="9" customFormat="1" ht="12.75" customHeight="1">
      <c r="A124" s="2"/>
      <c r="B124" s="7" t="s">
        <v>197</v>
      </c>
      <c r="C124" s="4" t="s">
        <v>62</v>
      </c>
      <c r="D124" s="22">
        <v>21.3</v>
      </c>
      <c r="E124" s="22">
        <f t="shared" si="24"/>
        <v>8.875</v>
      </c>
      <c r="F124" s="22">
        <v>5.0999999999999996</v>
      </c>
      <c r="G124" s="25">
        <f t="shared" si="23"/>
        <v>-3.7750000000000004</v>
      </c>
      <c r="H124" s="24">
        <f t="shared" si="13"/>
        <v>-42.535211267605632</v>
      </c>
      <c r="I124" s="123"/>
    </row>
    <row r="125" spans="1:11" s="9" customFormat="1" ht="12.75" customHeight="1">
      <c r="A125" s="2"/>
      <c r="B125" s="8" t="s">
        <v>186</v>
      </c>
      <c r="C125" s="4" t="s">
        <v>62</v>
      </c>
      <c r="D125" s="22">
        <v>241.4</v>
      </c>
      <c r="E125" s="22">
        <f t="shared" si="24"/>
        <v>100.58333333333334</v>
      </c>
      <c r="F125" s="22">
        <v>368.4</v>
      </c>
      <c r="G125" s="25">
        <f t="shared" si="23"/>
        <v>267.81666666666661</v>
      </c>
      <c r="H125" s="24">
        <f t="shared" si="13"/>
        <v>266.2634631317315</v>
      </c>
      <c r="I125" s="123"/>
    </row>
    <row r="126" spans="1:11" ht="12.75" customHeight="1">
      <c r="A126" s="40" t="s">
        <v>14</v>
      </c>
      <c r="B126" s="41" t="s">
        <v>124</v>
      </c>
      <c r="C126" s="88" t="s">
        <v>62</v>
      </c>
      <c r="D126" s="27">
        <f t="shared" ref="D126:F126" si="25">D127+D130+D131+D132+D133</f>
        <v>38839.200000000004</v>
      </c>
      <c r="E126" s="27">
        <f t="shared" si="25"/>
        <v>16183</v>
      </c>
      <c r="F126" s="27">
        <f t="shared" si="25"/>
        <v>22681.300000000003</v>
      </c>
      <c r="G126" s="31">
        <f t="shared" si="23"/>
        <v>6498.3000000000029</v>
      </c>
      <c r="H126" s="26">
        <f t="shared" si="13"/>
        <v>40.15510103194714</v>
      </c>
      <c r="I126" s="122"/>
    </row>
    <row r="127" spans="1:11" ht="12.75" customHeight="1">
      <c r="A127" s="2" t="s">
        <v>50</v>
      </c>
      <c r="B127" s="3" t="s">
        <v>21</v>
      </c>
      <c r="C127" s="4" t="s">
        <v>62</v>
      </c>
      <c r="D127" s="22">
        <v>31001.7</v>
      </c>
      <c r="E127" s="22">
        <f>D127/12*5</f>
        <v>12917.375</v>
      </c>
      <c r="F127" s="22">
        <v>15851.9</v>
      </c>
      <c r="G127" s="25">
        <f t="shared" si="23"/>
        <v>2934.5249999999996</v>
      </c>
      <c r="H127" s="24">
        <f t="shared" si="13"/>
        <v>22.7176574187867</v>
      </c>
      <c r="I127" s="122"/>
      <c r="K127" s="32"/>
    </row>
    <row r="128" spans="1:11" ht="12.75" customHeight="1">
      <c r="A128" s="2"/>
      <c r="B128" s="3" t="s">
        <v>111</v>
      </c>
      <c r="C128" s="4" t="s">
        <v>110</v>
      </c>
      <c r="D128" s="23">
        <f>D127/D129/12*1000</f>
        <v>67986.18421052632</v>
      </c>
      <c r="E128" s="23">
        <f>D128</f>
        <v>67986.18421052632</v>
      </c>
      <c r="F128" s="33">
        <f>F127/F129/4*1000</f>
        <v>104288.81578947369</v>
      </c>
      <c r="G128" s="25">
        <f t="shared" si="23"/>
        <v>36302.631578947374</v>
      </c>
      <c r="H128" s="24">
        <f t="shared" si="13"/>
        <v>53.39707177348339</v>
      </c>
      <c r="I128" s="122"/>
    </row>
    <row r="129" spans="1:9" ht="12.75" customHeight="1">
      <c r="A129" s="2"/>
      <c r="B129" s="3" t="s">
        <v>123</v>
      </c>
      <c r="C129" s="4" t="s">
        <v>112</v>
      </c>
      <c r="D129" s="23">
        <v>38</v>
      </c>
      <c r="E129" s="23">
        <f>D129</f>
        <v>38</v>
      </c>
      <c r="F129" s="33">
        <v>38</v>
      </c>
      <c r="G129" s="25">
        <f t="shared" si="23"/>
        <v>0</v>
      </c>
      <c r="H129" s="24">
        <f t="shared" si="13"/>
        <v>0</v>
      </c>
      <c r="I129" s="122"/>
    </row>
    <row r="130" spans="1:9" ht="12.75" customHeight="1">
      <c r="A130" s="2" t="s">
        <v>51</v>
      </c>
      <c r="B130" s="3" t="s">
        <v>73</v>
      </c>
      <c r="C130" s="4" t="s">
        <v>62</v>
      </c>
      <c r="D130" s="22">
        <v>2650.6</v>
      </c>
      <c r="E130" s="22">
        <f>D130/12*5</f>
        <v>1104.4166666666665</v>
      </c>
      <c r="F130" s="22">
        <v>1479.6</v>
      </c>
      <c r="G130" s="25">
        <f t="shared" si="23"/>
        <v>375.18333333333339</v>
      </c>
      <c r="H130" s="24">
        <f t="shared" si="13"/>
        <v>33.971176337433064</v>
      </c>
      <c r="I130" s="122"/>
    </row>
    <row r="131" spans="1:9" ht="12.75" customHeight="1">
      <c r="A131" s="2" t="s">
        <v>52</v>
      </c>
      <c r="B131" s="3" t="s">
        <v>30</v>
      </c>
      <c r="C131" s="4" t="s">
        <v>62</v>
      </c>
      <c r="D131" s="22">
        <v>157.69999999999999</v>
      </c>
      <c r="E131" s="22">
        <f t="shared" ref="E131:E132" si="26">D131/12*5</f>
        <v>65.708333333333329</v>
      </c>
      <c r="F131" s="22">
        <v>454.9</v>
      </c>
      <c r="G131" s="25">
        <f t="shared" si="23"/>
        <v>389.19166666666666</v>
      </c>
      <c r="H131" s="24">
        <f t="shared" si="13"/>
        <v>592.30183893468609</v>
      </c>
      <c r="I131" s="122"/>
    </row>
    <row r="132" spans="1:9" ht="12.75" customHeight="1">
      <c r="A132" s="2" t="s">
        <v>53</v>
      </c>
      <c r="B132" s="3" t="s">
        <v>180</v>
      </c>
      <c r="C132" s="4" t="s">
        <v>62</v>
      </c>
      <c r="D132" s="22">
        <v>724.3</v>
      </c>
      <c r="E132" s="22">
        <f t="shared" si="26"/>
        <v>301.79166666666663</v>
      </c>
      <c r="F132" s="22">
        <v>136.69999999999999</v>
      </c>
      <c r="G132" s="25">
        <f t="shared" si="23"/>
        <v>-165.09166666666664</v>
      </c>
      <c r="H132" s="24">
        <f t="shared" si="13"/>
        <v>-54.703851995029687</v>
      </c>
      <c r="I132" s="122"/>
    </row>
    <row r="133" spans="1:9" ht="12.75" customHeight="1">
      <c r="A133" s="2" t="s">
        <v>54</v>
      </c>
      <c r="B133" s="3" t="s">
        <v>56</v>
      </c>
      <c r="C133" s="4" t="s">
        <v>62</v>
      </c>
      <c r="D133" s="28">
        <f t="shared" ref="D133:F133" si="27">D134+D135+D136+D137+D138+D141</f>
        <v>4304.8999999999996</v>
      </c>
      <c r="E133" s="28">
        <f t="shared" si="27"/>
        <v>1793.7083333333333</v>
      </c>
      <c r="F133" s="28">
        <f t="shared" si="27"/>
        <v>4758.2</v>
      </c>
      <c r="G133" s="25">
        <f t="shared" si="23"/>
        <v>2964.4916666666668</v>
      </c>
      <c r="H133" s="24">
        <f t="shared" si="13"/>
        <v>165.27166716996913</v>
      </c>
      <c r="I133" s="122"/>
    </row>
    <row r="134" spans="1:9" ht="12.75" customHeight="1">
      <c r="A134" s="2" t="s">
        <v>102</v>
      </c>
      <c r="B134" s="3" t="s">
        <v>125</v>
      </c>
      <c r="C134" s="4" t="s">
        <v>62</v>
      </c>
      <c r="D134" s="22">
        <v>121.5</v>
      </c>
      <c r="E134" s="22">
        <f>D134/12*5</f>
        <v>50.625</v>
      </c>
      <c r="F134" s="22">
        <v>141.30000000000001</v>
      </c>
      <c r="G134" s="25">
        <f t="shared" si="23"/>
        <v>90.675000000000011</v>
      </c>
      <c r="H134" s="24">
        <f t="shared" si="13"/>
        <v>179.11111111111114</v>
      </c>
      <c r="I134" s="122"/>
    </row>
    <row r="135" spans="1:9" ht="12.75" customHeight="1">
      <c r="A135" s="2" t="s">
        <v>105</v>
      </c>
      <c r="B135" s="3" t="s">
        <v>55</v>
      </c>
      <c r="C135" s="4" t="s">
        <v>62</v>
      </c>
      <c r="D135" s="22">
        <v>1635.5</v>
      </c>
      <c r="E135" s="22">
        <f t="shared" ref="E135:E145" si="28">D135/12*5</f>
        <v>681.45833333333326</v>
      </c>
      <c r="F135" s="22">
        <v>0</v>
      </c>
      <c r="G135" s="25">
        <f t="shared" si="23"/>
        <v>-681.45833333333326</v>
      </c>
      <c r="H135" s="24">
        <f t="shared" si="13"/>
        <v>-100</v>
      </c>
      <c r="I135" s="122"/>
    </row>
    <row r="136" spans="1:9" ht="12.75" customHeight="1">
      <c r="A136" s="2" t="s">
        <v>106</v>
      </c>
      <c r="B136" s="3" t="s">
        <v>72</v>
      </c>
      <c r="C136" s="4" t="s">
        <v>62</v>
      </c>
      <c r="D136" s="22">
        <v>549.6</v>
      </c>
      <c r="E136" s="22">
        <f t="shared" si="28"/>
        <v>229.00000000000003</v>
      </c>
      <c r="F136" s="22">
        <v>1056.3</v>
      </c>
      <c r="G136" s="25">
        <f t="shared" si="23"/>
        <v>827.3</v>
      </c>
      <c r="H136" s="24">
        <f t="shared" si="13"/>
        <v>361.26637554585147</v>
      </c>
      <c r="I136" s="122"/>
    </row>
    <row r="137" spans="1:9" ht="12.75" customHeight="1">
      <c r="A137" s="2" t="s">
        <v>107</v>
      </c>
      <c r="B137" s="3" t="s">
        <v>17</v>
      </c>
      <c r="C137" s="4" t="s">
        <v>62</v>
      </c>
      <c r="D137" s="22">
        <v>131.9</v>
      </c>
      <c r="E137" s="22">
        <f t="shared" si="28"/>
        <v>54.958333333333336</v>
      </c>
      <c r="F137" s="22">
        <v>104.1</v>
      </c>
      <c r="G137" s="25">
        <f t="shared" si="23"/>
        <v>49.141666666666659</v>
      </c>
      <c r="H137" s="24">
        <f t="shared" si="13"/>
        <v>89.41622441243365</v>
      </c>
      <c r="I137" s="122"/>
    </row>
    <row r="138" spans="1:9" ht="12.75" customHeight="1">
      <c r="A138" s="2" t="s">
        <v>109</v>
      </c>
      <c r="B138" s="3" t="s">
        <v>32</v>
      </c>
      <c r="C138" s="4" t="s">
        <v>62</v>
      </c>
      <c r="D138" s="22">
        <v>945.6</v>
      </c>
      <c r="E138" s="22">
        <f t="shared" si="28"/>
        <v>394</v>
      </c>
      <c r="F138" s="22">
        <v>515.29999999999995</v>
      </c>
      <c r="G138" s="25">
        <f t="shared" si="23"/>
        <v>121.29999999999995</v>
      </c>
      <c r="H138" s="24">
        <f t="shared" si="13"/>
        <v>30.78680203045684</v>
      </c>
      <c r="I138" s="122"/>
    </row>
    <row r="139" spans="1:9" ht="12.75" hidden="1" customHeight="1">
      <c r="A139" s="2"/>
      <c r="B139" s="3" t="s">
        <v>151</v>
      </c>
      <c r="C139" s="4" t="s">
        <v>62</v>
      </c>
      <c r="D139" s="22"/>
      <c r="E139" s="22">
        <f t="shared" si="28"/>
        <v>0</v>
      </c>
      <c r="F139" s="22"/>
      <c r="G139" s="25">
        <f t="shared" si="23"/>
        <v>0</v>
      </c>
      <c r="H139" s="24" t="e">
        <f t="shared" si="13"/>
        <v>#DIV/0!</v>
      </c>
      <c r="I139" s="122"/>
    </row>
    <row r="140" spans="1:9" ht="12.75" hidden="1" customHeight="1">
      <c r="A140" s="2"/>
      <c r="B140" s="3" t="s">
        <v>152</v>
      </c>
      <c r="C140" s="4" t="s">
        <v>62</v>
      </c>
      <c r="D140" s="22"/>
      <c r="E140" s="22">
        <f t="shared" si="28"/>
        <v>0</v>
      </c>
      <c r="F140" s="22"/>
      <c r="G140" s="25">
        <f t="shared" si="23"/>
        <v>0</v>
      </c>
      <c r="H140" s="24" t="e">
        <f t="shared" si="13"/>
        <v>#DIV/0!</v>
      </c>
      <c r="I140" s="122"/>
    </row>
    <row r="141" spans="1:9" ht="12.75" customHeight="1">
      <c r="A141" s="2" t="s">
        <v>136</v>
      </c>
      <c r="B141" s="3" t="s">
        <v>169</v>
      </c>
      <c r="C141" s="4" t="s">
        <v>62</v>
      </c>
      <c r="D141" s="28">
        <f>D142+D143+D144+D145+D148+D149</f>
        <v>920.80000000000007</v>
      </c>
      <c r="E141" s="22">
        <f t="shared" si="28"/>
        <v>383.66666666666669</v>
      </c>
      <c r="F141" s="28">
        <f>F142+F143+F144+F145+F148+F149</f>
        <v>2941.2</v>
      </c>
      <c r="G141" s="25">
        <f t="shared" si="23"/>
        <v>2557.5333333333333</v>
      </c>
      <c r="H141" s="24">
        <f t="shared" si="13"/>
        <v>666.60295395308424</v>
      </c>
      <c r="I141" s="122"/>
    </row>
    <row r="142" spans="1:9" ht="12.75" customHeight="1">
      <c r="A142" s="37"/>
      <c r="B142" s="3" t="s">
        <v>104</v>
      </c>
      <c r="C142" s="4" t="s">
        <v>62</v>
      </c>
      <c r="D142" s="22">
        <v>680</v>
      </c>
      <c r="E142" s="22">
        <f t="shared" si="28"/>
        <v>283.33333333333331</v>
      </c>
      <c r="F142" s="22">
        <v>479.1</v>
      </c>
      <c r="G142" s="25">
        <f t="shared" si="23"/>
        <v>195.76666666666671</v>
      </c>
      <c r="H142" s="24">
        <f t="shared" si="13"/>
        <v>69.094117647058852</v>
      </c>
      <c r="I142" s="122"/>
    </row>
    <row r="143" spans="1:9" ht="12.75" customHeight="1">
      <c r="A143" s="37"/>
      <c r="B143" s="3" t="s">
        <v>103</v>
      </c>
      <c r="C143" s="4" t="s">
        <v>62</v>
      </c>
      <c r="D143" s="22">
        <v>104.2</v>
      </c>
      <c r="E143" s="22">
        <f t="shared" si="28"/>
        <v>43.416666666666671</v>
      </c>
      <c r="F143" s="22">
        <v>72.099999999999994</v>
      </c>
      <c r="G143" s="25">
        <f t="shared" si="23"/>
        <v>28.683333333333323</v>
      </c>
      <c r="H143" s="24">
        <f t="shared" ref="H143:H145" si="29">(F143/E143*100)-100</f>
        <v>66.065259117082491</v>
      </c>
      <c r="I143" s="122"/>
    </row>
    <row r="144" spans="1:9" ht="12.75" customHeight="1">
      <c r="A144" s="37"/>
      <c r="B144" s="35" t="s">
        <v>6</v>
      </c>
      <c r="C144" s="38" t="s">
        <v>62</v>
      </c>
      <c r="D144" s="22">
        <v>4</v>
      </c>
      <c r="E144" s="22">
        <f t="shared" si="28"/>
        <v>1.6666666666666665</v>
      </c>
      <c r="F144" s="22">
        <v>0</v>
      </c>
      <c r="G144" s="25">
        <f t="shared" si="23"/>
        <v>-1.6666666666666665</v>
      </c>
      <c r="H144" s="24">
        <f t="shared" si="29"/>
        <v>-100</v>
      </c>
      <c r="I144" s="122"/>
    </row>
    <row r="145" spans="1:9" ht="12.75" customHeight="1">
      <c r="A145" s="2"/>
      <c r="B145" s="8" t="s">
        <v>192</v>
      </c>
      <c r="C145" s="4" t="s">
        <v>62</v>
      </c>
      <c r="D145" s="22">
        <v>3.5</v>
      </c>
      <c r="E145" s="22">
        <f t="shared" si="28"/>
        <v>1.4583333333333335</v>
      </c>
      <c r="F145" s="22">
        <v>11.4</v>
      </c>
      <c r="G145" s="25">
        <f>F145-E145</f>
        <v>9.9416666666666664</v>
      </c>
      <c r="H145" s="24">
        <f t="shared" si="29"/>
        <v>681.71428571428567</v>
      </c>
      <c r="I145" s="122"/>
    </row>
    <row r="146" spans="1:9" ht="18" customHeight="1">
      <c r="A146" s="102" t="s">
        <v>18</v>
      </c>
      <c r="B146" s="102" t="s">
        <v>297</v>
      </c>
      <c r="C146" s="102" t="s">
        <v>60</v>
      </c>
      <c r="D146" s="102" t="s">
        <v>305</v>
      </c>
      <c r="E146" s="102" t="str">
        <f>E77</f>
        <v>принято в тарифе на 1 июня 2019 года</v>
      </c>
      <c r="F146" s="102" t="str">
        <f t="shared" ref="F146:G146" si="30">F77</f>
        <v>фактически  на  1 июня 2019 года</v>
      </c>
      <c r="G146" s="102" t="str">
        <f t="shared" si="30"/>
        <v>отклонение факт к принято за 5 месяцев 2019 г.</v>
      </c>
      <c r="H146" s="102" t="str">
        <f>H77</f>
        <v>отклонение, %</v>
      </c>
      <c r="I146" s="102" t="str">
        <f>I77</f>
        <v>причины отклонения</v>
      </c>
    </row>
    <row r="147" spans="1:9" ht="43.5" customHeight="1">
      <c r="A147" s="102"/>
      <c r="B147" s="102"/>
      <c r="C147" s="102"/>
      <c r="D147" s="101"/>
      <c r="E147" s="101"/>
      <c r="F147" s="101"/>
      <c r="G147" s="101"/>
      <c r="H147" s="102"/>
      <c r="I147" s="102"/>
    </row>
    <row r="148" spans="1:9" ht="12.75" customHeight="1">
      <c r="A148" s="2"/>
      <c r="B148" s="8" t="s">
        <v>137</v>
      </c>
      <c r="C148" s="4" t="s">
        <v>62</v>
      </c>
      <c r="D148" s="23">
        <v>0</v>
      </c>
      <c r="E148" s="22">
        <f>D148/12*5</f>
        <v>0</v>
      </c>
      <c r="F148" s="22">
        <v>1146.5</v>
      </c>
      <c r="G148" s="25">
        <f>F148-E148</f>
        <v>1146.5</v>
      </c>
      <c r="H148" s="24">
        <v>0</v>
      </c>
      <c r="I148" s="122"/>
    </row>
    <row r="149" spans="1:9" ht="12.75" customHeight="1">
      <c r="A149" s="2"/>
      <c r="B149" s="8" t="s">
        <v>186</v>
      </c>
      <c r="C149" s="4" t="s">
        <v>62</v>
      </c>
      <c r="D149" s="22">
        <v>129.1</v>
      </c>
      <c r="E149" s="22">
        <f>D149/12*5</f>
        <v>53.791666666666664</v>
      </c>
      <c r="F149" s="22">
        <v>1232.0999999999999</v>
      </c>
      <c r="G149" s="25">
        <f t="shared" ref="G149:G164" si="31">F149-E149</f>
        <v>1178.3083333333332</v>
      </c>
      <c r="H149" s="24">
        <f t="shared" ref="H148:H164" si="32">(F149/E149*100)-100</f>
        <v>2190.5034856700231</v>
      </c>
      <c r="I149" s="122"/>
    </row>
    <row r="150" spans="1:9" ht="12.75" customHeight="1">
      <c r="A150" s="40" t="s">
        <v>153</v>
      </c>
      <c r="B150" s="12" t="s">
        <v>286</v>
      </c>
      <c r="C150" s="88" t="s">
        <v>62</v>
      </c>
      <c r="D150" s="21">
        <f>D151+D152</f>
        <v>148060</v>
      </c>
      <c r="E150" s="21">
        <f>E151+E152</f>
        <v>61691.666666666672</v>
      </c>
      <c r="F150" s="30">
        <f>F151+F152</f>
        <v>0</v>
      </c>
      <c r="G150" s="31">
        <f t="shared" si="31"/>
        <v>-61691.666666666672</v>
      </c>
      <c r="H150" s="26">
        <f t="shared" si="32"/>
        <v>-100</v>
      </c>
      <c r="I150" s="122"/>
    </row>
    <row r="151" spans="1:9" ht="12.75" customHeight="1">
      <c r="A151" s="40"/>
      <c r="B151" s="8" t="s">
        <v>283</v>
      </c>
      <c r="C151" s="4" t="s">
        <v>62</v>
      </c>
      <c r="D151" s="22">
        <v>147682</v>
      </c>
      <c r="E151" s="22">
        <f>D151/12*5</f>
        <v>61534.166666666672</v>
      </c>
      <c r="F151" s="23">
        <v>0</v>
      </c>
      <c r="G151" s="25">
        <f t="shared" si="31"/>
        <v>-61534.166666666672</v>
      </c>
      <c r="H151" s="24">
        <f t="shared" si="32"/>
        <v>-100</v>
      </c>
      <c r="I151" s="122"/>
    </row>
    <row r="152" spans="1:9" ht="12.75" customHeight="1">
      <c r="A152" s="40"/>
      <c r="B152" s="8" t="s">
        <v>284</v>
      </c>
      <c r="C152" s="4" t="s">
        <v>62</v>
      </c>
      <c r="D152" s="22">
        <v>378</v>
      </c>
      <c r="E152" s="22">
        <f>D152/12*5</f>
        <v>157.5</v>
      </c>
      <c r="F152" s="23">
        <v>0</v>
      </c>
      <c r="G152" s="25">
        <f t="shared" si="31"/>
        <v>-157.5</v>
      </c>
      <c r="H152" s="24">
        <f t="shared" si="32"/>
        <v>-100</v>
      </c>
      <c r="I152" s="122"/>
    </row>
    <row r="153" spans="1:9" ht="12.75" customHeight="1">
      <c r="A153" s="40" t="s">
        <v>154</v>
      </c>
      <c r="B153" s="12" t="s">
        <v>285</v>
      </c>
      <c r="C153" s="88" t="s">
        <v>62</v>
      </c>
      <c r="D153" s="21">
        <v>0</v>
      </c>
      <c r="E153" s="21">
        <f>D153/12*1</f>
        <v>0</v>
      </c>
      <c r="F153" s="21">
        <v>1324.8</v>
      </c>
      <c r="G153" s="31">
        <f t="shared" si="31"/>
        <v>1324.8</v>
      </c>
      <c r="H153" s="26">
        <v>0</v>
      </c>
      <c r="I153" s="122"/>
    </row>
    <row r="154" spans="1:9" ht="12.75" customHeight="1">
      <c r="A154" s="40" t="s">
        <v>74</v>
      </c>
      <c r="B154" s="41" t="s">
        <v>287</v>
      </c>
      <c r="C154" s="88" t="s">
        <v>62</v>
      </c>
      <c r="D154" s="27">
        <f>D14+D84</f>
        <v>1233809.3999999999</v>
      </c>
      <c r="E154" s="27">
        <f t="shared" ref="E154" si="33">E14+E84</f>
        <v>514087.25</v>
      </c>
      <c r="F154" s="21">
        <f>F84+F14</f>
        <v>455036.80000000005</v>
      </c>
      <c r="G154" s="31">
        <f t="shared" si="31"/>
        <v>-59050.449999999953</v>
      </c>
      <c r="H154" s="26">
        <f t="shared" si="32"/>
        <v>-11.486464603041597</v>
      </c>
      <c r="I154" s="122"/>
    </row>
    <row r="155" spans="1:9" ht="12.75" customHeight="1">
      <c r="A155" s="40" t="s">
        <v>75</v>
      </c>
      <c r="B155" s="41" t="s">
        <v>288</v>
      </c>
      <c r="C155" s="88" t="s">
        <v>62</v>
      </c>
      <c r="D155" s="21">
        <f>D156+D157</f>
        <v>78971.40000000014</v>
      </c>
      <c r="E155" s="21">
        <f>E156+E157</f>
        <v>32904.75</v>
      </c>
      <c r="F155" s="21">
        <f>F162-F154</f>
        <v>111424.5</v>
      </c>
      <c r="G155" s="31">
        <f t="shared" si="31"/>
        <v>78519.75</v>
      </c>
      <c r="H155" s="26">
        <f t="shared" si="32"/>
        <v>238.62740181888631</v>
      </c>
      <c r="I155" s="122"/>
    </row>
    <row r="156" spans="1:9" ht="12.75" customHeight="1">
      <c r="A156" s="40"/>
      <c r="B156" s="3" t="s">
        <v>300</v>
      </c>
      <c r="C156" s="4" t="s">
        <v>62</v>
      </c>
      <c r="D156" s="23">
        <v>0</v>
      </c>
      <c r="E156" s="23">
        <f t="shared" ref="E156:E159" si="34">D156/12</f>
        <v>0</v>
      </c>
      <c r="F156" s="23">
        <v>0</v>
      </c>
      <c r="G156" s="25">
        <f t="shared" si="31"/>
        <v>0</v>
      </c>
      <c r="H156" s="24">
        <v>0</v>
      </c>
      <c r="I156" s="122"/>
    </row>
    <row r="157" spans="1:9" ht="12.75" customHeight="1">
      <c r="A157" s="40"/>
      <c r="B157" s="3" t="s">
        <v>301</v>
      </c>
      <c r="C157" s="4" t="s">
        <v>62</v>
      </c>
      <c r="D157" s="22">
        <f>D162-D154-D158</f>
        <v>78971.40000000014</v>
      </c>
      <c r="E157" s="22">
        <f>E162-E154-E158</f>
        <v>32904.75</v>
      </c>
      <c r="F157" s="22">
        <v>0</v>
      </c>
      <c r="G157" s="25">
        <f t="shared" si="31"/>
        <v>-32904.75</v>
      </c>
      <c r="H157" s="24">
        <f t="shared" si="32"/>
        <v>-100</v>
      </c>
      <c r="I157" s="122"/>
    </row>
    <row r="158" spans="1:9" ht="12.75" customHeight="1">
      <c r="A158" s="83" t="s">
        <v>76</v>
      </c>
      <c r="B158" s="12" t="s">
        <v>155</v>
      </c>
      <c r="C158" s="88" t="s">
        <v>62</v>
      </c>
      <c r="D158" s="30">
        <v>115152</v>
      </c>
      <c r="E158" s="30">
        <f>D158/12*5</f>
        <v>47980</v>
      </c>
      <c r="F158" s="30">
        <v>0</v>
      </c>
      <c r="G158" s="31">
        <f t="shared" si="31"/>
        <v>-47980</v>
      </c>
      <c r="H158" s="21">
        <f t="shared" si="32"/>
        <v>-100</v>
      </c>
      <c r="I158" s="122"/>
    </row>
    <row r="159" spans="1:9" ht="24" customHeight="1">
      <c r="A159" s="40" t="s">
        <v>77</v>
      </c>
      <c r="B159" s="12" t="s">
        <v>282</v>
      </c>
      <c r="C159" s="88" t="s">
        <v>62</v>
      </c>
      <c r="D159" s="30">
        <v>0</v>
      </c>
      <c r="E159" s="30">
        <f t="shared" si="34"/>
        <v>0</v>
      </c>
      <c r="F159" s="30">
        <v>0</v>
      </c>
      <c r="G159" s="31">
        <f t="shared" si="31"/>
        <v>0</v>
      </c>
      <c r="H159" s="21">
        <v>0</v>
      </c>
      <c r="I159" s="122"/>
    </row>
    <row r="160" spans="1:9" s="10" customFormat="1" ht="12.75" customHeight="1">
      <c r="A160" s="40" t="s">
        <v>78</v>
      </c>
      <c r="B160" s="41" t="s">
        <v>289</v>
      </c>
      <c r="C160" s="88" t="s">
        <v>62</v>
      </c>
      <c r="D160" s="21">
        <v>3052035.9</v>
      </c>
      <c r="E160" s="21">
        <f>D160</f>
        <v>3052035.9</v>
      </c>
      <c r="F160" s="30">
        <v>0</v>
      </c>
      <c r="G160" s="31">
        <f t="shared" si="31"/>
        <v>-3052035.9</v>
      </c>
      <c r="H160" s="21">
        <f t="shared" si="32"/>
        <v>-100</v>
      </c>
      <c r="I160" s="124"/>
    </row>
    <row r="161" spans="1:9" s="10" customFormat="1" ht="12.75" hidden="1" customHeight="1">
      <c r="A161" s="40"/>
      <c r="B161" s="3" t="s">
        <v>296</v>
      </c>
      <c r="C161" s="4" t="s">
        <v>62</v>
      </c>
      <c r="D161" s="22">
        <v>0</v>
      </c>
      <c r="E161" s="22">
        <f>D161/12*12</f>
        <v>0</v>
      </c>
      <c r="F161" s="23">
        <v>0</v>
      </c>
      <c r="G161" s="25">
        <f t="shared" si="31"/>
        <v>0</v>
      </c>
      <c r="H161" s="21" t="e">
        <f t="shared" si="32"/>
        <v>#DIV/0!</v>
      </c>
      <c r="I161" s="124"/>
    </row>
    <row r="162" spans="1:9" ht="12.75" customHeight="1">
      <c r="A162" s="83" t="s">
        <v>79</v>
      </c>
      <c r="B162" s="41" t="s">
        <v>57</v>
      </c>
      <c r="C162" s="88" t="s">
        <v>62</v>
      </c>
      <c r="D162" s="21">
        <v>1427932.8</v>
      </c>
      <c r="E162" s="21">
        <f>D162/12*5</f>
        <v>594972</v>
      </c>
      <c r="F162" s="21">
        <v>566461.30000000005</v>
      </c>
      <c r="G162" s="30">
        <f t="shared" si="31"/>
        <v>-28510.699999999953</v>
      </c>
      <c r="H162" s="21">
        <f t="shared" si="32"/>
        <v>-4.791939788763159</v>
      </c>
      <c r="I162" s="122"/>
    </row>
    <row r="163" spans="1:9" ht="12.75" customHeight="1">
      <c r="A163" s="83" t="s">
        <v>81</v>
      </c>
      <c r="B163" s="41" t="s">
        <v>146</v>
      </c>
      <c r="C163" s="88" t="s">
        <v>80</v>
      </c>
      <c r="D163" s="21">
        <v>11833.6</v>
      </c>
      <c r="E163" s="21">
        <f>D163/12*5</f>
        <v>4930.666666666667</v>
      </c>
      <c r="F163" s="21">
        <v>4970.7</v>
      </c>
      <c r="G163" s="30">
        <f t="shared" si="31"/>
        <v>40.033333333332848</v>
      </c>
      <c r="H163" s="21">
        <f t="shared" si="32"/>
        <v>0.81192536506218005</v>
      </c>
      <c r="I163" s="122"/>
    </row>
    <row r="164" spans="1:9" ht="25.5" customHeight="1">
      <c r="A164" s="83" t="s">
        <v>131</v>
      </c>
      <c r="B164" s="41" t="s">
        <v>83</v>
      </c>
      <c r="C164" s="88" t="s">
        <v>84</v>
      </c>
      <c r="D164" s="29">
        <f>D162/D163</f>
        <v>120.66765819361817</v>
      </c>
      <c r="E164" s="29">
        <f>E162/E163</f>
        <v>120.66765819361817</v>
      </c>
      <c r="F164" s="29">
        <f>F162/F163</f>
        <v>113.96006598668197</v>
      </c>
      <c r="G164" s="30">
        <f t="shared" si="31"/>
        <v>-6.707592206936198</v>
      </c>
      <c r="H164" s="21">
        <f t="shared" si="32"/>
        <v>-5.5587323955301144</v>
      </c>
      <c r="I164" s="122"/>
    </row>
    <row r="165" spans="1:9" ht="15" customHeight="1">
      <c r="A165" s="15"/>
      <c r="B165" s="16"/>
      <c r="C165" s="11"/>
      <c r="D165" s="17"/>
      <c r="G165" s="39"/>
      <c r="H165" s="39"/>
    </row>
    <row r="166" spans="1:9" ht="15" customHeight="1">
      <c r="A166" s="15"/>
      <c r="B166" s="11"/>
      <c r="C166" s="11"/>
      <c r="D166" s="17"/>
      <c r="E166" s="106"/>
      <c r="F166" s="106"/>
      <c r="G166" s="106"/>
    </row>
    <row r="167" spans="1:9" ht="15" customHeight="1">
      <c r="A167" s="15"/>
      <c r="B167" s="16"/>
      <c r="C167" s="11"/>
      <c r="D167" s="18"/>
    </row>
    <row r="168" spans="1:9" ht="15" customHeight="1">
      <c r="A168" s="15"/>
      <c r="B168" s="16"/>
      <c r="C168" s="11"/>
      <c r="D168" s="18"/>
    </row>
    <row r="169" spans="1:9" ht="15" customHeight="1">
      <c r="A169" s="15"/>
      <c r="B169" s="16"/>
      <c r="C169" s="11"/>
      <c r="D169" s="18"/>
    </row>
    <row r="170" spans="1:9" ht="15" customHeight="1">
      <c r="A170" s="15"/>
      <c r="B170" s="16"/>
      <c r="C170" s="11"/>
      <c r="D170" s="18"/>
    </row>
    <row r="171" spans="1:9" ht="15" customHeight="1">
      <c r="A171" s="15"/>
      <c r="B171" s="16"/>
      <c r="C171" s="11"/>
      <c r="D171" s="18"/>
    </row>
    <row r="172" spans="1:9" ht="15" customHeight="1">
      <c r="A172" s="15"/>
      <c r="B172" s="16"/>
      <c r="C172" s="11"/>
      <c r="D172" s="18"/>
    </row>
    <row r="173" spans="1:9" ht="15" customHeight="1">
      <c r="A173" s="15"/>
      <c r="B173" s="16"/>
      <c r="C173" s="11"/>
      <c r="D173" s="18"/>
    </row>
    <row r="174" spans="1:9" ht="15" customHeight="1">
      <c r="A174" s="15"/>
      <c r="B174" s="16"/>
      <c r="C174" s="11"/>
      <c r="D174" s="18"/>
    </row>
    <row r="175" spans="1:9" ht="15" customHeight="1">
      <c r="A175" s="15"/>
      <c r="B175" s="16"/>
      <c r="C175" s="11"/>
      <c r="D175" s="18"/>
    </row>
    <row r="176" spans="1:9" ht="15" customHeight="1">
      <c r="A176" s="15"/>
      <c r="B176" s="16"/>
      <c r="C176" s="11"/>
      <c r="D176" s="18"/>
    </row>
    <row r="177" spans="1:4" ht="15" customHeight="1">
      <c r="A177" s="15"/>
      <c r="B177" s="16"/>
      <c r="C177" s="11"/>
      <c r="D177" s="18"/>
    </row>
    <row r="178" spans="1:4" ht="15" customHeight="1">
      <c r="A178" s="15"/>
      <c r="B178" s="16"/>
      <c r="C178" s="11"/>
      <c r="D178" s="18"/>
    </row>
    <row r="179" spans="1:4" ht="15" customHeight="1">
      <c r="A179" s="15"/>
      <c r="B179" s="16"/>
      <c r="C179" s="11"/>
      <c r="D179" s="18"/>
    </row>
    <row r="180" spans="1:4" ht="15" customHeight="1">
      <c r="A180" s="15"/>
      <c r="B180" s="16"/>
      <c r="C180" s="11"/>
      <c r="D180" s="18"/>
    </row>
    <row r="181" spans="1:4" ht="15" customHeight="1">
      <c r="A181" s="15"/>
      <c r="B181" s="16"/>
      <c r="C181" s="11"/>
      <c r="D181" s="18"/>
    </row>
    <row r="182" spans="1:4" ht="15" customHeight="1">
      <c r="A182" s="15"/>
      <c r="B182" s="16"/>
      <c r="C182" s="11"/>
      <c r="D182" s="18"/>
    </row>
    <row r="183" spans="1:4" ht="15" customHeight="1">
      <c r="A183" s="15"/>
      <c r="B183" s="16"/>
      <c r="C183" s="11"/>
      <c r="D183" s="18"/>
    </row>
    <row r="184" spans="1:4" ht="15" customHeight="1">
      <c r="A184" s="15"/>
      <c r="B184" s="16"/>
      <c r="C184" s="11"/>
      <c r="D184" s="18"/>
    </row>
    <row r="185" spans="1:4" ht="15" customHeight="1">
      <c r="A185" s="15"/>
      <c r="B185" s="16"/>
      <c r="C185" s="11"/>
      <c r="D185" s="18"/>
    </row>
    <row r="186" spans="1:4" ht="15" customHeight="1">
      <c r="A186" s="15"/>
      <c r="B186" s="16"/>
      <c r="C186" s="11"/>
      <c r="D186" s="17"/>
    </row>
    <row r="187" spans="1:4">
      <c r="A187" s="19"/>
      <c r="B187" s="19"/>
      <c r="C187" s="19"/>
    </row>
  </sheetData>
  <mergeCells count="31">
    <mergeCell ref="A9:J9"/>
    <mergeCell ref="I12:I13"/>
    <mergeCell ref="I77:I78"/>
    <mergeCell ref="I146:I147"/>
    <mergeCell ref="G12:G13"/>
    <mergeCell ref="H12:H13"/>
    <mergeCell ref="G77:G78"/>
    <mergeCell ref="H77:H78"/>
    <mergeCell ref="G146:G147"/>
    <mergeCell ref="H146:H147"/>
    <mergeCell ref="F77:F78"/>
    <mergeCell ref="A146:A147"/>
    <mergeCell ref="B146:B147"/>
    <mergeCell ref="C146:C147"/>
    <mergeCell ref="D146:D147"/>
    <mergeCell ref="E146:E147"/>
    <mergeCell ref="F146:F147"/>
    <mergeCell ref="E166:G166"/>
    <mergeCell ref="A12:A13"/>
    <mergeCell ref="B12:B13"/>
    <mergeCell ref="C12:C13"/>
    <mergeCell ref="D12:D13"/>
    <mergeCell ref="E12:E13"/>
    <mergeCell ref="F12:F13"/>
    <mergeCell ref="A10:H10"/>
    <mergeCell ref="A11:H11"/>
    <mergeCell ref="A77:A78"/>
    <mergeCell ref="B77:B78"/>
    <mergeCell ref="C77:C78"/>
    <mergeCell ref="D77:D78"/>
    <mergeCell ref="E77:E78"/>
  </mergeCells>
  <pageMargins left="0.95" right="0.22" top="0.33" bottom="0.35" header="0.16" footer="0.16"/>
  <pageSetup paperSize="9" scale="82" orientation="portrait" r:id="rId1"/>
  <rowBreaks count="2" manualBreakCount="2">
    <brk id="76" max="16383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17"/>
  <sheetViews>
    <sheetView zoomScale="120" zoomScaleNormal="120" workbookViewId="0">
      <selection activeCell="K12" sqref="K12"/>
    </sheetView>
  </sheetViews>
  <sheetFormatPr defaultRowHeight="15"/>
  <cols>
    <col min="1" max="1" width="4.5703125" style="44" customWidth="1"/>
    <col min="2" max="2" width="34.85546875" style="44" customWidth="1"/>
    <col min="3" max="3" width="8.140625" style="44" customWidth="1"/>
    <col min="4" max="4" width="9.7109375" style="44" hidden="1" customWidth="1"/>
    <col min="5" max="5" width="9.28515625" style="44" customWidth="1"/>
    <col min="6" max="6" width="10.140625" style="44" customWidth="1"/>
    <col min="7" max="7" width="8.28515625" style="44" hidden="1" customWidth="1"/>
    <col min="8" max="8" width="1.140625" style="44" hidden="1" customWidth="1"/>
    <col min="9" max="9" width="10.85546875" style="44" customWidth="1"/>
    <col min="10" max="10" width="10" style="44" customWidth="1"/>
    <col min="11" max="12" width="9.140625" style="44" customWidth="1"/>
    <col min="13" max="16384" width="9.140625" style="44"/>
  </cols>
  <sheetData>
    <row r="1" spans="1:13" ht="12.75" customHeight="1">
      <c r="A1" s="111"/>
      <c r="B1" s="111"/>
      <c r="C1" s="111"/>
      <c r="D1" s="111"/>
      <c r="E1" s="111"/>
      <c r="F1" s="111"/>
      <c r="G1" s="111"/>
      <c r="H1" s="115" t="s">
        <v>322</v>
      </c>
      <c r="I1" s="115" t="s">
        <v>322</v>
      </c>
    </row>
    <row r="2" spans="1:13" ht="12.75" customHeight="1">
      <c r="A2" s="121"/>
      <c r="B2" s="121"/>
      <c r="C2" s="121"/>
      <c r="D2" s="121"/>
      <c r="E2" s="121"/>
      <c r="F2" s="121"/>
      <c r="G2" s="121"/>
      <c r="H2" s="115" t="s">
        <v>323</v>
      </c>
      <c r="I2" s="115" t="s">
        <v>323</v>
      </c>
    </row>
    <row r="3" spans="1:13" ht="12.75" customHeight="1">
      <c r="A3" s="91"/>
      <c r="B3" s="91"/>
      <c r="C3" s="91"/>
      <c r="D3" s="91"/>
      <c r="E3" s="91"/>
      <c r="F3" s="91"/>
      <c r="G3" s="91"/>
      <c r="H3" s="115" t="s">
        <v>324</v>
      </c>
      <c r="I3" s="115" t="s">
        <v>324</v>
      </c>
    </row>
    <row r="4" spans="1:13" ht="12.75" customHeight="1">
      <c r="A4" s="91"/>
      <c r="B4" s="91"/>
      <c r="C4" s="91"/>
      <c r="D4" s="91"/>
      <c r="E4" s="91"/>
      <c r="F4" s="91"/>
      <c r="G4" s="91"/>
      <c r="H4" s="115" t="s">
        <v>325</v>
      </c>
      <c r="I4" s="115" t="s">
        <v>325</v>
      </c>
    </row>
    <row r="5" spans="1:13" ht="12.75" customHeight="1">
      <c r="A5" s="91"/>
      <c r="B5" s="91"/>
      <c r="C5" s="91"/>
      <c r="D5" s="91"/>
      <c r="E5" s="91"/>
      <c r="F5" s="91"/>
      <c r="G5" s="91"/>
      <c r="H5" s="115" t="s">
        <v>326</v>
      </c>
      <c r="I5" s="115" t="s">
        <v>326</v>
      </c>
    </row>
    <row r="6" spans="1:13" ht="12.75" customHeight="1">
      <c r="A6" s="91"/>
      <c r="B6" s="91"/>
      <c r="C6" s="91"/>
      <c r="D6" s="91"/>
      <c r="E6" s="91"/>
      <c r="F6" s="91"/>
      <c r="G6" s="91"/>
      <c r="H6" s="115" t="s">
        <v>327</v>
      </c>
      <c r="I6" s="115" t="s">
        <v>327</v>
      </c>
    </row>
    <row r="7" spans="1:13" ht="12.75" customHeight="1">
      <c r="A7" s="91"/>
      <c r="B7" s="91"/>
      <c r="C7" s="91"/>
      <c r="D7" s="91"/>
      <c r="E7" s="91"/>
      <c r="F7" s="91"/>
      <c r="G7" s="91"/>
      <c r="H7" s="115" t="s">
        <v>328</v>
      </c>
      <c r="I7" s="115" t="s">
        <v>328</v>
      </c>
    </row>
    <row r="8" spans="1:13" ht="12.75" customHeight="1">
      <c r="A8" s="91"/>
      <c r="B8" s="91"/>
      <c r="C8" s="91"/>
      <c r="D8" s="91"/>
      <c r="E8" s="91"/>
      <c r="F8" s="91"/>
      <c r="G8" s="91"/>
      <c r="H8" s="91"/>
      <c r="I8" s="91"/>
    </row>
    <row r="9" spans="1:13" ht="38.25" customHeight="1">
      <c r="A9" s="107" t="s">
        <v>335</v>
      </c>
      <c r="B9" s="107"/>
      <c r="C9" s="107"/>
      <c r="D9" s="107"/>
      <c r="E9" s="107"/>
      <c r="F9" s="107"/>
      <c r="G9" s="107"/>
      <c r="H9" s="107"/>
      <c r="I9" s="107"/>
      <c r="J9" s="107"/>
    </row>
    <row r="10" spans="1:13" ht="12.75" customHeight="1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13" ht="15" customHeight="1">
      <c r="A11" s="102" t="s">
        <v>18</v>
      </c>
      <c r="B11" s="102" t="s">
        <v>59</v>
      </c>
      <c r="C11" s="102" t="s">
        <v>60</v>
      </c>
      <c r="D11" s="102" t="s">
        <v>305</v>
      </c>
      <c r="E11" s="102" t="s">
        <v>332</v>
      </c>
      <c r="F11" s="102" t="s">
        <v>333</v>
      </c>
      <c r="G11" s="92"/>
      <c r="H11" s="102" t="s">
        <v>321</v>
      </c>
      <c r="I11" s="102" t="s">
        <v>330</v>
      </c>
      <c r="J11" s="118" t="s">
        <v>331</v>
      </c>
    </row>
    <row r="12" spans="1:13" ht="35.25" customHeight="1">
      <c r="A12" s="102"/>
      <c r="B12" s="102"/>
      <c r="C12" s="102"/>
      <c r="D12" s="102"/>
      <c r="E12" s="101"/>
      <c r="F12" s="101"/>
      <c r="G12" s="88" t="s">
        <v>307</v>
      </c>
      <c r="H12" s="102"/>
      <c r="I12" s="102"/>
      <c r="J12" s="118"/>
    </row>
    <row r="13" spans="1:13" ht="12.95" customHeight="1">
      <c r="A13" s="88" t="s">
        <v>61</v>
      </c>
      <c r="B13" s="41" t="s">
        <v>25</v>
      </c>
      <c r="C13" s="88" t="s">
        <v>62</v>
      </c>
      <c r="D13" s="21">
        <f>D14+D18+D24+D25+D26</f>
        <v>5547.4</v>
      </c>
      <c r="E13" s="21">
        <f>E14+E18+E24+E25+E26</f>
        <v>1386.85</v>
      </c>
      <c r="F13" s="21">
        <f>F14+F18+F24+F25+F26</f>
        <v>684.90000000000009</v>
      </c>
      <c r="G13" s="31">
        <f>F13/E13*100</f>
        <v>49.385297616901617</v>
      </c>
      <c r="H13" s="31">
        <f>F13-E13</f>
        <v>-701.94999999999982</v>
      </c>
      <c r="I13" s="26">
        <f t="shared" ref="I13:I14" si="0">(G13/F13*100)-100</f>
        <v>-92.78941486101597</v>
      </c>
      <c r="J13" s="119"/>
      <c r="K13" s="13"/>
      <c r="L13" s="93"/>
      <c r="M13" s="93"/>
    </row>
    <row r="14" spans="1:13" ht="12.95" customHeight="1">
      <c r="A14" s="40" t="s">
        <v>0</v>
      </c>
      <c r="B14" s="6" t="s">
        <v>26</v>
      </c>
      <c r="C14" s="88" t="s">
        <v>62</v>
      </c>
      <c r="D14" s="21">
        <f>D15+D16+D17</f>
        <v>4329.5</v>
      </c>
      <c r="E14" s="21">
        <f>E15+E16+E17</f>
        <v>1082.375</v>
      </c>
      <c r="F14" s="21">
        <f>F15+F16+F17</f>
        <v>254.5</v>
      </c>
      <c r="G14" s="31">
        <f t="shared" ref="G14:G68" si="1">F14/E14*100</f>
        <v>23.513107749162721</v>
      </c>
      <c r="H14" s="31">
        <f t="shared" ref="H14:H68" si="2">F14-E14</f>
        <v>-827.875</v>
      </c>
      <c r="I14" s="26">
        <f t="shared" si="0"/>
        <v>-90.761057858875162</v>
      </c>
      <c r="J14" s="119"/>
    </row>
    <row r="15" spans="1:13" ht="12.95" customHeight="1">
      <c r="A15" s="2" t="s">
        <v>23</v>
      </c>
      <c r="B15" s="1" t="s">
        <v>19</v>
      </c>
      <c r="C15" s="4" t="s">
        <v>62</v>
      </c>
      <c r="D15" s="24">
        <v>100.1</v>
      </c>
      <c r="E15" s="24">
        <f>D15/4*1</f>
        <v>25.024999999999999</v>
      </c>
      <c r="F15" s="22">
        <v>32.9</v>
      </c>
      <c r="G15" s="25">
        <f t="shared" si="1"/>
        <v>131.46853146853147</v>
      </c>
      <c r="H15" s="25">
        <f t="shared" si="2"/>
        <v>7.875</v>
      </c>
      <c r="I15" s="24">
        <f t="shared" ref="I14:I68" si="3">(G15/F15*100)-100</f>
        <v>299.60039960039961</v>
      </c>
      <c r="J15" s="119"/>
      <c r="K15" s="93"/>
    </row>
    <row r="16" spans="1:13" ht="12.95" customHeight="1">
      <c r="A16" s="2" t="s">
        <v>24</v>
      </c>
      <c r="B16" s="1" t="s">
        <v>1</v>
      </c>
      <c r="C16" s="4" t="s">
        <v>62</v>
      </c>
      <c r="D16" s="24">
        <v>3859</v>
      </c>
      <c r="E16" s="24">
        <f t="shared" ref="E16:E17" si="4">D16/4*1</f>
        <v>964.75</v>
      </c>
      <c r="F16" s="22">
        <v>166.1</v>
      </c>
      <c r="G16" s="25">
        <f t="shared" si="1"/>
        <v>17.216895568800204</v>
      </c>
      <c r="H16" s="25">
        <f t="shared" si="2"/>
        <v>-798.65</v>
      </c>
      <c r="I16" s="24">
        <f t="shared" si="3"/>
        <v>-89.634620367970982</v>
      </c>
      <c r="J16" s="119"/>
    </row>
    <row r="17" spans="1:14" ht="12.95" customHeight="1">
      <c r="A17" s="2" t="s">
        <v>28</v>
      </c>
      <c r="B17" s="1" t="s">
        <v>63</v>
      </c>
      <c r="C17" s="4" t="s">
        <v>62</v>
      </c>
      <c r="D17" s="24">
        <v>370.4</v>
      </c>
      <c r="E17" s="24">
        <f t="shared" si="4"/>
        <v>92.6</v>
      </c>
      <c r="F17" s="22">
        <v>55.5</v>
      </c>
      <c r="G17" s="25">
        <f t="shared" si="1"/>
        <v>59.935205183585317</v>
      </c>
      <c r="H17" s="25">
        <f t="shared" si="2"/>
        <v>-37.099999999999994</v>
      </c>
      <c r="I17" s="24">
        <f t="shared" si="3"/>
        <v>7.9913606911447204</v>
      </c>
      <c r="J17" s="119"/>
    </row>
    <row r="18" spans="1:14" ht="12.95" customHeight="1">
      <c r="A18" s="40" t="s">
        <v>3</v>
      </c>
      <c r="B18" s="6" t="s">
        <v>20</v>
      </c>
      <c r="C18" s="88" t="s">
        <v>62</v>
      </c>
      <c r="D18" s="21">
        <f>D19+D22+D23</f>
        <v>392.00000000000006</v>
      </c>
      <c r="E18" s="21">
        <f>E19+E22+E23</f>
        <v>98.000000000000014</v>
      </c>
      <c r="F18" s="21">
        <f>F19+F22+F23</f>
        <v>281.20000000000005</v>
      </c>
      <c r="G18" s="31">
        <f t="shared" si="1"/>
        <v>286.9387755102041</v>
      </c>
      <c r="H18" s="31">
        <f t="shared" si="2"/>
        <v>183.20000000000005</v>
      </c>
      <c r="I18" s="26">
        <f t="shared" si="3"/>
        <v>2.0408163265305888</v>
      </c>
      <c r="J18" s="119"/>
      <c r="K18" s="94"/>
    </row>
    <row r="19" spans="1:14" ht="12.95" customHeight="1">
      <c r="A19" s="2" t="s">
        <v>64</v>
      </c>
      <c r="B19" s="1" t="s">
        <v>87</v>
      </c>
      <c r="C19" s="4" t="s">
        <v>62</v>
      </c>
      <c r="D19" s="24">
        <v>341.1</v>
      </c>
      <c r="E19" s="24">
        <f>D19/4*1</f>
        <v>85.275000000000006</v>
      </c>
      <c r="F19" s="22">
        <v>249.9</v>
      </c>
      <c r="G19" s="25">
        <f t="shared" si="1"/>
        <v>293.051890941073</v>
      </c>
      <c r="H19" s="25">
        <f t="shared" si="2"/>
        <v>164.625</v>
      </c>
      <c r="I19" s="24">
        <f t="shared" si="3"/>
        <v>17.267663441805922</v>
      </c>
      <c r="J19" s="119"/>
      <c r="K19" s="94"/>
    </row>
    <row r="20" spans="1:14" ht="12.95" customHeight="1">
      <c r="A20" s="2"/>
      <c r="B20" s="1" t="s">
        <v>111</v>
      </c>
      <c r="C20" s="4" t="s">
        <v>110</v>
      </c>
      <c r="D20" s="25">
        <v>26030.400000000001</v>
      </c>
      <c r="E20" s="25">
        <f>D20</f>
        <v>26030.400000000001</v>
      </c>
      <c r="F20" s="33">
        <f>F19/F21*1000</f>
        <v>83300</v>
      </c>
      <c r="G20" s="25">
        <f t="shared" si="1"/>
        <v>320.01044932079412</v>
      </c>
      <c r="H20" s="25">
        <f t="shared" si="2"/>
        <v>57269.599999999999</v>
      </c>
      <c r="I20" s="24">
        <f t="shared" si="3"/>
        <v>-99.615833794332787</v>
      </c>
      <c r="J20" s="119"/>
      <c r="K20" s="94"/>
    </row>
    <row r="21" spans="1:14" ht="12.95" customHeight="1">
      <c r="A21" s="2"/>
      <c r="B21" s="1" t="s">
        <v>113</v>
      </c>
      <c r="C21" s="4" t="s">
        <v>112</v>
      </c>
      <c r="D21" s="25">
        <v>3</v>
      </c>
      <c r="E21" s="25">
        <f>D21</f>
        <v>3</v>
      </c>
      <c r="F21" s="33">
        <v>3</v>
      </c>
      <c r="G21" s="25">
        <f t="shared" si="1"/>
        <v>100</v>
      </c>
      <c r="H21" s="25">
        <f t="shared" si="2"/>
        <v>0</v>
      </c>
      <c r="I21" s="24">
        <f t="shared" si="3"/>
        <v>3233.3333333333335</v>
      </c>
      <c r="J21" s="119"/>
      <c r="K21" s="94"/>
    </row>
    <row r="22" spans="1:14" ht="12.95" customHeight="1">
      <c r="A22" s="2" t="s">
        <v>65</v>
      </c>
      <c r="B22" s="1" t="s">
        <v>22</v>
      </c>
      <c r="C22" s="4" t="s">
        <v>62</v>
      </c>
      <c r="D22" s="24">
        <v>33.799999999999997</v>
      </c>
      <c r="E22" s="24">
        <f>D22/4*1</f>
        <v>8.4499999999999993</v>
      </c>
      <c r="F22" s="22">
        <v>21.7</v>
      </c>
      <c r="G22" s="25">
        <f t="shared" si="1"/>
        <v>256.80473372781069</v>
      </c>
      <c r="H22" s="25">
        <f t="shared" si="2"/>
        <v>13.25</v>
      </c>
      <c r="I22" s="24">
        <f t="shared" si="3"/>
        <v>1083.4319526627221</v>
      </c>
      <c r="J22" s="119"/>
    </row>
    <row r="23" spans="1:14" ht="12.95" customHeight="1">
      <c r="A23" s="2" t="s">
        <v>88</v>
      </c>
      <c r="B23" s="1" t="s">
        <v>130</v>
      </c>
      <c r="C23" s="4" t="s">
        <v>62</v>
      </c>
      <c r="D23" s="24">
        <v>17.100000000000001</v>
      </c>
      <c r="E23" s="24">
        <f>D23/4*1</f>
        <v>4.2750000000000004</v>
      </c>
      <c r="F23" s="22">
        <v>9.6</v>
      </c>
      <c r="G23" s="25">
        <f t="shared" si="1"/>
        <v>224.56140350877192</v>
      </c>
      <c r="H23" s="25">
        <f t="shared" si="2"/>
        <v>5.3249999999999993</v>
      </c>
      <c r="I23" s="24">
        <f t="shared" si="3"/>
        <v>2239.1812865497077</v>
      </c>
      <c r="J23" s="119"/>
      <c r="K23" s="94"/>
    </row>
    <row r="24" spans="1:14" ht="12.95" customHeight="1">
      <c r="A24" s="40" t="s">
        <v>5</v>
      </c>
      <c r="B24" s="6" t="s">
        <v>66</v>
      </c>
      <c r="C24" s="88" t="s">
        <v>62</v>
      </c>
      <c r="D24" s="26">
        <v>215.3</v>
      </c>
      <c r="E24" s="26">
        <f>D24/4*1</f>
        <v>53.825000000000003</v>
      </c>
      <c r="F24" s="21">
        <v>108.7</v>
      </c>
      <c r="G24" s="31">
        <f t="shared" si="1"/>
        <v>201.95076637250349</v>
      </c>
      <c r="H24" s="31">
        <f t="shared" si="2"/>
        <v>54.875</v>
      </c>
      <c r="I24" s="26">
        <f t="shared" si="3"/>
        <v>85.787273571760352</v>
      </c>
      <c r="J24" s="119"/>
    </row>
    <row r="25" spans="1:14" ht="12.95" customHeight="1">
      <c r="A25" s="40" t="s">
        <v>7</v>
      </c>
      <c r="B25" s="6" t="s">
        <v>4</v>
      </c>
      <c r="C25" s="88" t="s">
        <v>62</v>
      </c>
      <c r="D25" s="26">
        <v>542.9</v>
      </c>
      <c r="E25" s="26">
        <f>D25/4*1</f>
        <v>135.72499999999999</v>
      </c>
      <c r="F25" s="21">
        <v>25.9</v>
      </c>
      <c r="G25" s="31">
        <f t="shared" si="1"/>
        <v>19.082703997052864</v>
      </c>
      <c r="H25" s="31">
        <f t="shared" si="2"/>
        <v>-109.82499999999999</v>
      </c>
      <c r="I25" s="26">
        <f t="shared" si="3"/>
        <v>-26.321606188985086</v>
      </c>
      <c r="J25" s="119"/>
    </row>
    <row r="26" spans="1:14" ht="12.95" customHeight="1">
      <c r="A26" s="40" t="s">
        <v>9</v>
      </c>
      <c r="B26" s="6" t="s">
        <v>308</v>
      </c>
      <c r="C26" s="88" t="s">
        <v>62</v>
      </c>
      <c r="D26" s="27">
        <f>D27+D28+D29+D30+D31+D32+D33+D34+D35+D36+D37</f>
        <v>67.7</v>
      </c>
      <c r="E26" s="27">
        <f>E27+E28+E29+E30+E31+E32+E33+E34+E35+E36+E37</f>
        <v>16.925000000000001</v>
      </c>
      <c r="F26" s="27">
        <f>F27+F28+F29+F30+F31+F32+F33+F34+F35+F36+F37</f>
        <v>14.6</v>
      </c>
      <c r="G26" s="31">
        <f t="shared" si="1"/>
        <v>86.26292466765139</v>
      </c>
      <c r="H26" s="31">
        <f t="shared" si="2"/>
        <v>-2.3250000000000011</v>
      </c>
      <c r="I26" s="26">
        <f t="shared" si="3"/>
        <v>490.84194977843424</v>
      </c>
      <c r="J26" s="119"/>
      <c r="K26" s="94"/>
      <c r="N26" s="93"/>
    </row>
    <row r="27" spans="1:14" ht="12.95" customHeight="1">
      <c r="A27" s="2" t="s">
        <v>35</v>
      </c>
      <c r="B27" s="1" t="s">
        <v>68</v>
      </c>
      <c r="C27" s="4" t="s">
        <v>62</v>
      </c>
      <c r="D27" s="24">
        <v>0.2</v>
      </c>
      <c r="E27" s="24">
        <f>D27/4*1</f>
        <v>0.05</v>
      </c>
      <c r="F27" s="22">
        <v>0</v>
      </c>
      <c r="G27" s="25">
        <f t="shared" si="1"/>
        <v>0</v>
      </c>
      <c r="H27" s="25">
        <f t="shared" si="2"/>
        <v>-0.05</v>
      </c>
      <c r="I27" s="24">
        <v>0</v>
      </c>
      <c r="J27" s="119"/>
      <c r="K27" s="94"/>
    </row>
    <row r="28" spans="1:14" ht="12.95" customHeight="1">
      <c r="A28" s="2" t="s">
        <v>36</v>
      </c>
      <c r="B28" s="1" t="s">
        <v>69</v>
      </c>
      <c r="C28" s="4" t="s">
        <v>62</v>
      </c>
      <c r="D28" s="24">
        <v>14.8</v>
      </c>
      <c r="E28" s="24">
        <f t="shared" ref="E28:E37" si="5">D28/4*1</f>
        <v>3.7</v>
      </c>
      <c r="F28" s="22">
        <v>0.8</v>
      </c>
      <c r="G28" s="25">
        <f t="shared" si="1"/>
        <v>21.621621621621621</v>
      </c>
      <c r="H28" s="25">
        <f t="shared" si="2"/>
        <v>-2.9000000000000004</v>
      </c>
      <c r="I28" s="24">
        <f t="shared" si="3"/>
        <v>2602.7027027027025</v>
      </c>
      <c r="J28" s="119"/>
      <c r="K28" s="94"/>
    </row>
    <row r="29" spans="1:14" ht="12.95" customHeight="1">
      <c r="A29" s="2" t="s">
        <v>37</v>
      </c>
      <c r="B29" s="1" t="s">
        <v>31</v>
      </c>
      <c r="C29" s="4" t="s">
        <v>62</v>
      </c>
      <c r="D29" s="24">
        <v>0.1</v>
      </c>
      <c r="E29" s="24">
        <f t="shared" si="5"/>
        <v>2.5000000000000001E-2</v>
      </c>
      <c r="F29" s="22">
        <v>0</v>
      </c>
      <c r="G29" s="25">
        <f t="shared" si="1"/>
        <v>0</v>
      </c>
      <c r="H29" s="25">
        <f t="shared" si="2"/>
        <v>-2.5000000000000001E-2</v>
      </c>
      <c r="I29" s="24">
        <v>0</v>
      </c>
      <c r="J29" s="119"/>
      <c r="K29" s="94"/>
    </row>
    <row r="30" spans="1:14" ht="12.95" customHeight="1">
      <c r="A30" s="2" t="s">
        <v>38</v>
      </c>
      <c r="B30" s="1" t="s">
        <v>158</v>
      </c>
      <c r="C30" s="4" t="s">
        <v>62</v>
      </c>
      <c r="D30" s="24">
        <v>31.7</v>
      </c>
      <c r="E30" s="24">
        <f t="shared" si="5"/>
        <v>7.9249999999999998</v>
      </c>
      <c r="F30" s="22">
        <v>0.3</v>
      </c>
      <c r="G30" s="25">
        <f t="shared" si="1"/>
        <v>3.7854889589905363</v>
      </c>
      <c r="H30" s="25">
        <f t="shared" si="2"/>
        <v>-7.625</v>
      </c>
      <c r="I30" s="24">
        <v>0</v>
      </c>
      <c r="J30" s="119"/>
      <c r="K30" s="94"/>
    </row>
    <row r="31" spans="1:14" ht="12.95" customHeight="1">
      <c r="A31" s="2" t="s">
        <v>39</v>
      </c>
      <c r="B31" s="1" t="s">
        <v>32</v>
      </c>
      <c r="C31" s="4" t="s">
        <v>62</v>
      </c>
      <c r="D31" s="24">
        <v>11.1</v>
      </c>
      <c r="E31" s="24">
        <f t="shared" si="5"/>
        <v>2.7749999999999999</v>
      </c>
      <c r="F31" s="22">
        <v>5.8</v>
      </c>
      <c r="G31" s="25">
        <f t="shared" si="1"/>
        <v>209.00900900900899</v>
      </c>
      <c r="H31" s="25">
        <f t="shared" si="2"/>
        <v>3.0249999999999999</v>
      </c>
      <c r="I31" s="24">
        <f t="shared" si="3"/>
        <v>3503.6036036036039</v>
      </c>
      <c r="J31" s="119"/>
      <c r="K31" s="94"/>
    </row>
    <row r="32" spans="1:14" ht="12.95" customHeight="1">
      <c r="A32" s="2" t="s">
        <v>40</v>
      </c>
      <c r="B32" s="1" t="s">
        <v>8</v>
      </c>
      <c r="C32" s="4" t="s">
        <v>62</v>
      </c>
      <c r="D32" s="24">
        <v>0.4</v>
      </c>
      <c r="E32" s="24">
        <f t="shared" si="5"/>
        <v>0.1</v>
      </c>
      <c r="F32" s="22">
        <v>0.3</v>
      </c>
      <c r="G32" s="25">
        <f t="shared" si="1"/>
        <v>299.99999999999994</v>
      </c>
      <c r="H32" s="25">
        <f t="shared" si="2"/>
        <v>0.19999999999999998</v>
      </c>
      <c r="I32" s="24">
        <f t="shared" si="3"/>
        <v>99899.999999999985</v>
      </c>
      <c r="J32" s="119"/>
      <c r="K32" s="94"/>
    </row>
    <row r="33" spans="1:11" ht="12.95" customHeight="1">
      <c r="A33" s="2" t="s">
        <v>41</v>
      </c>
      <c r="B33" s="1" t="s">
        <v>11</v>
      </c>
      <c r="C33" s="4" t="s">
        <v>62</v>
      </c>
      <c r="D33" s="24">
        <v>0.2</v>
      </c>
      <c r="E33" s="24">
        <f t="shared" si="5"/>
        <v>0.05</v>
      </c>
      <c r="F33" s="22">
        <v>0.1</v>
      </c>
      <c r="G33" s="25">
        <f t="shared" si="1"/>
        <v>200</v>
      </c>
      <c r="H33" s="25">
        <f t="shared" si="2"/>
        <v>0.05</v>
      </c>
      <c r="I33" s="24">
        <f t="shared" si="3"/>
        <v>199900</v>
      </c>
      <c r="J33" s="119"/>
      <c r="K33" s="94"/>
    </row>
    <row r="34" spans="1:11" ht="12.95" customHeight="1">
      <c r="A34" s="2" t="s">
        <v>42</v>
      </c>
      <c r="B34" s="1" t="s">
        <v>162</v>
      </c>
      <c r="C34" s="4" t="s">
        <v>62</v>
      </c>
      <c r="D34" s="24">
        <v>4.3</v>
      </c>
      <c r="E34" s="24">
        <f t="shared" si="5"/>
        <v>1.075</v>
      </c>
      <c r="F34" s="22">
        <v>0</v>
      </c>
      <c r="G34" s="24">
        <f t="shared" si="1"/>
        <v>0</v>
      </c>
      <c r="H34" s="24">
        <f t="shared" si="2"/>
        <v>-1.075</v>
      </c>
      <c r="I34" s="24">
        <v>0</v>
      </c>
      <c r="J34" s="119"/>
    </row>
    <row r="35" spans="1:11" ht="12.95" customHeight="1">
      <c r="A35" s="2" t="s">
        <v>116</v>
      </c>
      <c r="B35" s="7" t="s">
        <v>172</v>
      </c>
      <c r="C35" s="4" t="s">
        <v>62</v>
      </c>
      <c r="D35" s="24">
        <v>1.2</v>
      </c>
      <c r="E35" s="24">
        <f t="shared" si="5"/>
        <v>0.3</v>
      </c>
      <c r="F35" s="22">
        <v>0.8</v>
      </c>
      <c r="G35" s="25">
        <f t="shared" si="1"/>
        <v>266.66666666666669</v>
      </c>
      <c r="H35" s="25">
        <f t="shared" si="2"/>
        <v>0.5</v>
      </c>
      <c r="I35" s="24">
        <f t="shared" si="3"/>
        <v>33233.333333333328</v>
      </c>
      <c r="J35" s="119"/>
    </row>
    <row r="36" spans="1:11" ht="12.95" customHeight="1">
      <c r="A36" s="2" t="s">
        <v>309</v>
      </c>
      <c r="B36" s="8" t="s">
        <v>310</v>
      </c>
      <c r="C36" s="4" t="s">
        <v>62</v>
      </c>
      <c r="D36" s="22">
        <v>3.7</v>
      </c>
      <c r="E36" s="24">
        <f t="shared" si="5"/>
        <v>0.92500000000000004</v>
      </c>
      <c r="F36" s="22">
        <v>0</v>
      </c>
      <c r="G36" s="25">
        <f t="shared" si="1"/>
        <v>0</v>
      </c>
      <c r="H36" s="25">
        <f t="shared" si="2"/>
        <v>-0.92500000000000004</v>
      </c>
      <c r="I36" s="24">
        <v>0</v>
      </c>
      <c r="J36" s="119"/>
    </row>
    <row r="37" spans="1:11" ht="12.95" customHeight="1">
      <c r="A37" s="2" t="s">
        <v>311</v>
      </c>
      <c r="B37" s="7" t="s">
        <v>186</v>
      </c>
      <c r="C37" s="4" t="s">
        <v>62</v>
      </c>
      <c r="D37" s="25">
        <v>0</v>
      </c>
      <c r="E37" s="24">
        <f t="shared" si="5"/>
        <v>0</v>
      </c>
      <c r="F37" s="22">
        <v>6.5</v>
      </c>
      <c r="G37" s="25">
        <v>0</v>
      </c>
      <c r="H37" s="25">
        <f t="shared" si="2"/>
        <v>6.5</v>
      </c>
      <c r="I37" s="24">
        <f t="shared" si="3"/>
        <v>-100</v>
      </c>
      <c r="J37" s="119"/>
    </row>
    <row r="38" spans="1:11" ht="12.95" customHeight="1">
      <c r="A38" s="40" t="s">
        <v>70</v>
      </c>
      <c r="B38" s="41" t="s">
        <v>58</v>
      </c>
      <c r="C38" s="88" t="s">
        <v>62</v>
      </c>
      <c r="D38" s="27">
        <f>D39+D51</f>
        <v>33.53</v>
      </c>
      <c r="E38" s="27">
        <f>E39+E51</f>
        <v>8.3825000000000003</v>
      </c>
      <c r="F38" s="27">
        <f>F39+F51</f>
        <v>64.5</v>
      </c>
      <c r="G38" s="31">
        <f t="shared" si="1"/>
        <v>769.46018490903668</v>
      </c>
      <c r="H38" s="31">
        <f t="shared" si="2"/>
        <v>56.1175</v>
      </c>
      <c r="I38" s="26">
        <f t="shared" si="3"/>
        <v>1092.9615269907545</v>
      </c>
      <c r="J38" s="119"/>
    </row>
    <row r="39" spans="1:11" ht="12.95" customHeight="1">
      <c r="A39" s="40" t="s">
        <v>10</v>
      </c>
      <c r="B39" s="6" t="s">
        <v>290</v>
      </c>
      <c r="C39" s="88" t="s">
        <v>62</v>
      </c>
      <c r="D39" s="27">
        <f>D40+D41+D42+D43</f>
        <v>13.729999999999999</v>
      </c>
      <c r="E39" s="27">
        <f>E40+E41+E42+E43</f>
        <v>3.4324999999999997</v>
      </c>
      <c r="F39" s="27">
        <f>F40+F41+F42+F43</f>
        <v>33.299999999999997</v>
      </c>
      <c r="G39" s="31">
        <f t="shared" si="1"/>
        <v>970.13838310269489</v>
      </c>
      <c r="H39" s="31">
        <f t="shared" si="2"/>
        <v>29.867499999999996</v>
      </c>
      <c r="I39" s="26">
        <f t="shared" si="3"/>
        <v>2813.3284777858707</v>
      </c>
      <c r="J39" s="119"/>
    </row>
    <row r="40" spans="1:11" ht="12.95" customHeight="1">
      <c r="A40" s="2" t="s">
        <v>44</v>
      </c>
      <c r="B40" s="3" t="s">
        <v>71</v>
      </c>
      <c r="C40" s="4" t="s">
        <v>62</v>
      </c>
      <c r="D40" s="24">
        <v>2.2999999999999998</v>
      </c>
      <c r="E40" s="24">
        <f>D40/4*1</f>
        <v>0.57499999999999996</v>
      </c>
      <c r="F40" s="22">
        <v>0.2</v>
      </c>
      <c r="G40" s="25">
        <f t="shared" si="1"/>
        <v>34.782608695652179</v>
      </c>
      <c r="H40" s="25">
        <f t="shared" si="2"/>
        <v>-0.37499999999999994</v>
      </c>
      <c r="I40" s="24">
        <f t="shared" si="3"/>
        <v>17291.304347826088</v>
      </c>
      <c r="J40" s="119"/>
    </row>
    <row r="41" spans="1:11" ht="12.95" customHeight="1">
      <c r="A41" s="2" t="s">
        <v>45</v>
      </c>
      <c r="B41" s="3" t="s">
        <v>49</v>
      </c>
      <c r="C41" s="4" t="s">
        <v>62</v>
      </c>
      <c r="D41" s="24">
        <v>8.0299999999999994</v>
      </c>
      <c r="E41" s="24">
        <f t="shared" ref="E41:E45" si="6">D41/4*1</f>
        <v>2.0074999999999998</v>
      </c>
      <c r="F41" s="22">
        <v>0</v>
      </c>
      <c r="G41" s="25">
        <f t="shared" si="1"/>
        <v>0</v>
      </c>
      <c r="H41" s="25">
        <f t="shared" si="2"/>
        <v>-2.0074999999999998</v>
      </c>
      <c r="I41" s="24">
        <v>0</v>
      </c>
      <c r="J41" s="119"/>
    </row>
    <row r="42" spans="1:11" ht="12.95" customHeight="1">
      <c r="A42" s="2" t="s">
        <v>46</v>
      </c>
      <c r="B42" s="3" t="s">
        <v>30</v>
      </c>
      <c r="C42" s="4" t="s">
        <v>62</v>
      </c>
      <c r="D42" s="24">
        <v>0.9</v>
      </c>
      <c r="E42" s="24">
        <f t="shared" si="6"/>
        <v>0.22500000000000001</v>
      </c>
      <c r="F42" s="22">
        <v>4.9000000000000004</v>
      </c>
      <c r="G42" s="25">
        <f t="shared" si="1"/>
        <v>2177.7777777777778</v>
      </c>
      <c r="H42" s="25">
        <f t="shared" si="2"/>
        <v>4.6750000000000007</v>
      </c>
      <c r="I42" s="24">
        <f t="shared" si="3"/>
        <v>44344.444444444438</v>
      </c>
      <c r="J42" s="119"/>
    </row>
    <row r="43" spans="1:11" ht="12.95" customHeight="1">
      <c r="A43" s="2" t="s">
        <v>47</v>
      </c>
      <c r="B43" s="3" t="s">
        <v>56</v>
      </c>
      <c r="C43" s="4" t="s">
        <v>62</v>
      </c>
      <c r="D43" s="28">
        <f>D44+D45+D46</f>
        <v>2.5</v>
      </c>
      <c r="E43" s="28">
        <f>E44+E45+E46</f>
        <v>0.625</v>
      </c>
      <c r="F43" s="28">
        <f>F44+F45+F46</f>
        <v>28.2</v>
      </c>
      <c r="G43" s="25">
        <f t="shared" si="1"/>
        <v>4512</v>
      </c>
      <c r="H43" s="25">
        <f t="shared" si="2"/>
        <v>27.574999999999999</v>
      </c>
      <c r="I43" s="24">
        <f t="shared" si="3"/>
        <v>15900</v>
      </c>
      <c r="J43" s="119"/>
    </row>
    <row r="44" spans="1:11" ht="12.95" customHeight="1">
      <c r="A44" s="2" t="s">
        <v>312</v>
      </c>
      <c r="B44" s="3" t="s">
        <v>72</v>
      </c>
      <c r="C44" s="4" t="s">
        <v>62</v>
      </c>
      <c r="D44" s="24">
        <v>0.3</v>
      </c>
      <c r="E44" s="24">
        <f t="shared" si="6"/>
        <v>7.4999999999999997E-2</v>
      </c>
      <c r="F44" s="22">
        <v>0.1</v>
      </c>
      <c r="G44" s="25">
        <f t="shared" si="1"/>
        <v>133.33333333333334</v>
      </c>
      <c r="H44" s="25">
        <f t="shared" si="2"/>
        <v>2.5000000000000008E-2</v>
      </c>
      <c r="I44" s="24">
        <f t="shared" si="3"/>
        <v>133233.33333333331</v>
      </c>
      <c r="J44" s="119"/>
    </row>
    <row r="45" spans="1:11" ht="12.95" customHeight="1">
      <c r="A45" s="2" t="s">
        <v>313</v>
      </c>
      <c r="B45" s="3" t="s">
        <v>32</v>
      </c>
      <c r="C45" s="4" t="s">
        <v>62</v>
      </c>
      <c r="D45" s="24">
        <v>1.4</v>
      </c>
      <c r="E45" s="24">
        <f t="shared" si="6"/>
        <v>0.35</v>
      </c>
      <c r="F45" s="22">
        <v>0.5</v>
      </c>
      <c r="G45" s="25">
        <f t="shared" si="1"/>
        <v>142.85714285714286</v>
      </c>
      <c r="H45" s="25">
        <f t="shared" si="2"/>
        <v>0.15000000000000002</v>
      </c>
      <c r="I45" s="24">
        <f t="shared" si="3"/>
        <v>28471.428571428572</v>
      </c>
      <c r="J45" s="119"/>
    </row>
    <row r="46" spans="1:11" ht="12.95" customHeight="1">
      <c r="A46" s="2" t="s">
        <v>314</v>
      </c>
      <c r="B46" s="3" t="s">
        <v>169</v>
      </c>
      <c r="C46" s="4" t="s">
        <v>62</v>
      </c>
      <c r="D46" s="28">
        <f>D47+D48+D49+D50</f>
        <v>0.8</v>
      </c>
      <c r="E46" s="24">
        <f>E47+E48+E49+E50</f>
        <v>0.2</v>
      </c>
      <c r="F46" s="28">
        <f>SUM(F47:F50)</f>
        <v>27.599999999999998</v>
      </c>
      <c r="G46" s="25">
        <f t="shared" si="1"/>
        <v>13799.999999999996</v>
      </c>
      <c r="H46" s="25">
        <f t="shared" si="2"/>
        <v>27.4</v>
      </c>
      <c r="I46" s="24">
        <f t="shared" si="3"/>
        <v>49899.999999999985</v>
      </c>
      <c r="J46" s="119"/>
    </row>
    <row r="47" spans="1:11" ht="12.95" customHeight="1">
      <c r="A47" s="2"/>
      <c r="B47" s="3" t="s">
        <v>8</v>
      </c>
      <c r="C47" s="4" t="s">
        <v>62</v>
      </c>
      <c r="D47" s="24">
        <v>0.1</v>
      </c>
      <c r="E47" s="24">
        <f>D47/4*1</f>
        <v>2.5000000000000001E-2</v>
      </c>
      <c r="F47" s="22">
        <v>0.1</v>
      </c>
      <c r="G47" s="25">
        <f t="shared" si="1"/>
        <v>400</v>
      </c>
      <c r="H47" s="25">
        <f t="shared" si="2"/>
        <v>7.5000000000000011E-2</v>
      </c>
      <c r="I47" s="24">
        <f>(G47/F47*100)-100</f>
        <v>399900</v>
      </c>
      <c r="J47" s="119"/>
    </row>
    <row r="48" spans="1:11" ht="12.95" customHeight="1">
      <c r="A48" s="2"/>
      <c r="B48" s="3" t="s">
        <v>104</v>
      </c>
      <c r="C48" s="4" t="s">
        <v>62</v>
      </c>
      <c r="D48" s="24">
        <v>0.3</v>
      </c>
      <c r="E48" s="24">
        <f t="shared" ref="E48:E50" si="7">D48/4*1</f>
        <v>7.4999999999999997E-2</v>
      </c>
      <c r="F48" s="22">
        <v>0.1</v>
      </c>
      <c r="G48" s="25">
        <f t="shared" si="1"/>
        <v>133.33333333333334</v>
      </c>
      <c r="H48" s="25">
        <f t="shared" si="2"/>
        <v>2.5000000000000008E-2</v>
      </c>
      <c r="I48" s="24">
        <f t="shared" si="3"/>
        <v>133233.33333333331</v>
      </c>
      <c r="J48" s="119"/>
    </row>
    <row r="49" spans="1:10" ht="12.95" customHeight="1">
      <c r="A49" s="2"/>
      <c r="B49" s="3" t="s">
        <v>12</v>
      </c>
      <c r="C49" s="4" t="s">
        <v>62</v>
      </c>
      <c r="D49" s="24">
        <v>0.4</v>
      </c>
      <c r="E49" s="24">
        <f t="shared" si="7"/>
        <v>0.1</v>
      </c>
      <c r="F49" s="22">
        <v>0.2</v>
      </c>
      <c r="G49" s="25">
        <f t="shared" si="1"/>
        <v>200</v>
      </c>
      <c r="H49" s="25">
        <f t="shared" si="2"/>
        <v>0.1</v>
      </c>
      <c r="I49" s="24">
        <f t="shared" si="3"/>
        <v>99900</v>
      </c>
      <c r="J49" s="119"/>
    </row>
    <row r="50" spans="1:10" ht="12.95" customHeight="1">
      <c r="A50" s="2"/>
      <c r="B50" s="8" t="s">
        <v>186</v>
      </c>
      <c r="C50" s="4" t="s">
        <v>62</v>
      </c>
      <c r="D50" s="25">
        <v>0</v>
      </c>
      <c r="E50" s="24">
        <f t="shared" si="7"/>
        <v>0</v>
      </c>
      <c r="F50" s="22">
        <v>27.2</v>
      </c>
      <c r="G50" s="25">
        <v>0</v>
      </c>
      <c r="H50" s="25">
        <f t="shared" si="2"/>
        <v>27.2</v>
      </c>
      <c r="I50" s="24">
        <f t="shared" si="3"/>
        <v>-100</v>
      </c>
      <c r="J50" s="119"/>
    </row>
    <row r="51" spans="1:10" ht="12.95" customHeight="1">
      <c r="A51" s="40" t="s">
        <v>14</v>
      </c>
      <c r="B51" s="41" t="s">
        <v>182</v>
      </c>
      <c r="C51" s="88" t="s">
        <v>62</v>
      </c>
      <c r="D51" s="27">
        <f>D52+D53+D54</f>
        <v>19.8</v>
      </c>
      <c r="E51" s="27">
        <f>E52+E53+E54</f>
        <v>4.95</v>
      </c>
      <c r="F51" s="27">
        <f>F52+F53+F54</f>
        <v>31.2</v>
      </c>
      <c r="G51" s="31">
        <f t="shared" si="1"/>
        <v>630.30303030303025</v>
      </c>
      <c r="H51" s="31">
        <f t="shared" si="2"/>
        <v>26.25</v>
      </c>
      <c r="I51" s="26">
        <f t="shared" si="3"/>
        <v>1920.2020202020201</v>
      </c>
      <c r="J51" s="119"/>
    </row>
    <row r="52" spans="1:10" ht="12.95" customHeight="1">
      <c r="A52" s="2" t="s">
        <v>50</v>
      </c>
      <c r="B52" s="3" t="s">
        <v>30</v>
      </c>
      <c r="C52" s="4" t="s">
        <v>62</v>
      </c>
      <c r="D52" s="24">
        <v>0.4</v>
      </c>
      <c r="E52" s="24">
        <f>D52/4*1</f>
        <v>0.1</v>
      </c>
      <c r="F52" s="22">
        <v>0.7</v>
      </c>
      <c r="G52" s="25">
        <f t="shared" si="1"/>
        <v>699.99999999999989</v>
      </c>
      <c r="H52" s="25">
        <f t="shared" si="2"/>
        <v>0.6</v>
      </c>
      <c r="I52" s="24">
        <f t="shared" si="3"/>
        <v>99899.999999999985</v>
      </c>
      <c r="J52" s="119"/>
    </row>
    <row r="53" spans="1:10" ht="12.95" customHeight="1">
      <c r="A53" s="2" t="s">
        <v>51</v>
      </c>
      <c r="B53" s="3" t="s">
        <v>180</v>
      </c>
      <c r="C53" s="4" t="s">
        <v>62</v>
      </c>
      <c r="D53" s="24">
        <v>11.5</v>
      </c>
      <c r="E53" s="24">
        <f>D53/4*1</f>
        <v>2.875</v>
      </c>
      <c r="F53" s="22">
        <v>0.2</v>
      </c>
      <c r="G53" s="25">
        <f t="shared" si="1"/>
        <v>6.9565217391304346</v>
      </c>
      <c r="H53" s="25">
        <f t="shared" si="2"/>
        <v>-2.6749999999999998</v>
      </c>
      <c r="I53" s="24">
        <f t="shared" si="3"/>
        <v>3378.260869565217</v>
      </c>
      <c r="J53" s="119"/>
    </row>
    <row r="54" spans="1:10" ht="12.95" customHeight="1">
      <c r="A54" s="2" t="s">
        <v>52</v>
      </c>
      <c r="B54" s="3" t="s">
        <v>56</v>
      </c>
      <c r="C54" s="4" t="s">
        <v>62</v>
      </c>
      <c r="D54" s="28">
        <f>D55+D56+D57+D58+D59</f>
        <v>7.9</v>
      </c>
      <c r="E54" s="28">
        <f>E55+E56+E57+E58+E59</f>
        <v>1.9750000000000001</v>
      </c>
      <c r="F54" s="28">
        <f>F55+F56+F57+F58+F59</f>
        <v>30.3</v>
      </c>
      <c r="G54" s="25">
        <f t="shared" si="1"/>
        <v>1534.1772151898733</v>
      </c>
      <c r="H54" s="25">
        <f t="shared" si="2"/>
        <v>28.324999999999999</v>
      </c>
      <c r="I54" s="24">
        <f t="shared" si="3"/>
        <v>4963.2911392405058</v>
      </c>
      <c r="J54" s="119"/>
    </row>
    <row r="55" spans="1:10" ht="12.95" customHeight="1">
      <c r="A55" s="2" t="s">
        <v>315</v>
      </c>
      <c r="B55" s="3" t="s">
        <v>55</v>
      </c>
      <c r="C55" s="4" t="s">
        <v>62</v>
      </c>
      <c r="D55" s="24">
        <v>3.7</v>
      </c>
      <c r="E55" s="24">
        <f>D55/4*1</f>
        <v>0.92500000000000004</v>
      </c>
      <c r="F55" s="22">
        <v>0</v>
      </c>
      <c r="G55" s="25">
        <f t="shared" si="1"/>
        <v>0</v>
      </c>
      <c r="H55" s="25">
        <f t="shared" si="2"/>
        <v>-0.92500000000000004</v>
      </c>
      <c r="I55" s="24">
        <v>0</v>
      </c>
      <c r="J55" s="119"/>
    </row>
    <row r="56" spans="1:10" ht="12.95" customHeight="1">
      <c r="A56" s="2" t="s">
        <v>316</v>
      </c>
      <c r="B56" s="3" t="s">
        <v>72</v>
      </c>
      <c r="C56" s="4" t="s">
        <v>62</v>
      </c>
      <c r="D56" s="24">
        <v>0.3</v>
      </c>
      <c r="E56" s="24">
        <f t="shared" ref="E56:E58" si="8">D56/4*1</f>
        <v>7.4999999999999997E-2</v>
      </c>
      <c r="F56" s="22">
        <v>0.3</v>
      </c>
      <c r="G56" s="25">
        <f t="shared" si="1"/>
        <v>400</v>
      </c>
      <c r="H56" s="25">
        <f t="shared" si="2"/>
        <v>0.22499999999999998</v>
      </c>
      <c r="I56" s="24">
        <f t="shared" si="3"/>
        <v>133233.33333333334</v>
      </c>
      <c r="J56" s="119"/>
    </row>
    <row r="57" spans="1:10" ht="12.95" customHeight="1">
      <c r="A57" s="2" t="s">
        <v>317</v>
      </c>
      <c r="B57" s="3" t="s">
        <v>17</v>
      </c>
      <c r="C57" s="4" t="s">
        <v>62</v>
      </c>
      <c r="D57" s="24">
        <v>0.2</v>
      </c>
      <c r="E57" s="24">
        <f t="shared" si="8"/>
        <v>0.05</v>
      </c>
      <c r="F57" s="22">
        <v>0.2</v>
      </c>
      <c r="G57" s="25">
        <f t="shared" si="1"/>
        <v>400</v>
      </c>
      <c r="H57" s="25">
        <f t="shared" si="2"/>
        <v>0.15000000000000002</v>
      </c>
      <c r="I57" s="24">
        <f t="shared" si="3"/>
        <v>199900</v>
      </c>
      <c r="J57" s="119"/>
    </row>
    <row r="58" spans="1:10" ht="12.95" customHeight="1">
      <c r="A58" s="2" t="s">
        <v>318</v>
      </c>
      <c r="B58" s="3" t="s">
        <v>32</v>
      </c>
      <c r="C58" s="4" t="s">
        <v>62</v>
      </c>
      <c r="D58" s="24">
        <v>1.6</v>
      </c>
      <c r="E58" s="24">
        <f t="shared" si="8"/>
        <v>0.4</v>
      </c>
      <c r="F58" s="22">
        <v>0.7</v>
      </c>
      <c r="G58" s="25">
        <f t="shared" si="1"/>
        <v>174.99999999999997</v>
      </c>
      <c r="H58" s="25">
        <f t="shared" si="2"/>
        <v>0.29999999999999993</v>
      </c>
      <c r="I58" s="24">
        <f t="shared" si="3"/>
        <v>24899.999999999996</v>
      </c>
      <c r="J58" s="119"/>
    </row>
    <row r="59" spans="1:10" ht="12.95" customHeight="1">
      <c r="A59" s="2" t="s">
        <v>319</v>
      </c>
      <c r="B59" s="3" t="s">
        <v>169</v>
      </c>
      <c r="C59" s="4" t="s">
        <v>62</v>
      </c>
      <c r="D59" s="28">
        <f>D60+D61</f>
        <v>2.1</v>
      </c>
      <c r="E59" s="28">
        <f>E60+E61</f>
        <v>0.52500000000000002</v>
      </c>
      <c r="F59" s="28">
        <f>F60+F61</f>
        <v>29.1</v>
      </c>
      <c r="G59" s="25">
        <f t="shared" si="1"/>
        <v>5542.8571428571431</v>
      </c>
      <c r="H59" s="25">
        <f t="shared" si="2"/>
        <v>28.575000000000003</v>
      </c>
      <c r="I59" s="24">
        <f t="shared" si="3"/>
        <v>18947.61904761905</v>
      </c>
      <c r="J59" s="119"/>
    </row>
    <row r="60" spans="1:10" ht="12.95" customHeight="1">
      <c r="A60" s="2"/>
      <c r="B60" s="3" t="s">
        <v>104</v>
      </c>
      <c r="C60" s="4" t="s">
        <v>62</v>
      </c>
      <c r="D60" s="24">
        <v>2.1</v>
      </c>
      <c r="E60" s="24">
        <f>D60/4*1</f>
        <v>0.52500000000000002</v>
      </c>
      <c r="F60" s="22">
        <v>0.8</v>
      </c>
      <c r="G60" s="25">
        <f t="shared" si="1"/>
        <v>152.38095238095238</v>
      </c>
      <c r="H60" s="25">
        <f t="shared" si="2"/>
        <v>0.27500000000000002</v>
      </c>
      <c r="I60" s="24">
        <f t="shared" si="3"/>
        <v>18947.619047619046</v>
      </c>
      <c r="J60" s="119"/>
    </row>
    <row r="61" spans="1:10" ht="12.95" customHeight="1">
      <c r="A61" s="2"/>
      <c r="B61" s="3" t="s">
        <v>186</v>
      </c>
      <c r="C61" s="4" t="s">
        <v>62</v>
      </c>
      <c r="D61" s="25">
        <v>0</v>
      </c>
      <c r="E61" s="24">
        <f>D61/4*1</f>
        <v>0</v>
      </c>
      <c r="F61" s="22">
        <v>28.3</v>
      </c>
      <c r="G61" s="25">
        <v>0</v>
      </c>
      <c r="H61" s="25">
        <f t="shared" si="2"/>
        <v>28.3</v>
      </c>
      <c r="I61" s="24">
        <f t="shared" si="3"/>
        <v>-100</v>
      </c>
      <c r="J61" s="119"/>
    </row>
    <row r="62" spans="1:10" ht="12.95" customHeight="1">
      <c r="A62" s="40" t="s">
        <v>74</v>
      </c>
      <c r="B62" s="41" t="s">
        <v>320</v>
      </c>
      <c r="C62" s="88" t="s">
        <v>62</v>
      </c>
      <c r="D62" s="27">
        <f>D13+D38</f>
        <v>5580.9299999999994</v>
      </c>
      <c r="E62" s="27">
        <f>E13+E38</f>
        <v>1395.2324999999998</v>
      </c>
      <c r="F62" s="27">
        <f>F13+F38</f>
        <v>749.40000000000009</v>
      </c>
      <c r="G62" s="31">
        <f t="shared" si="1"/>
        <v>53.711478194494475</v>
      </c>
      <c r="H62" s="31">
        <f t="shared" si="2"/>
        <v>-645.83249999999975</v>
      </c>
      <c r="I62" s="26">
        <f t="shared" si="3"/>
        <v>-92.832735762677544</v>
      </c>
      <c r="J62" s="119"/>
    </row>
    <row r="63" spans="1:10" ht="12.95" customHeight="1">
      <c r="A63" s="40" t="s">
        <v>75</v>
      </c>
      <c r="B63" s="41" t="s">
        <v>288</v>
      </c>
      <c r="C63" s="88" t="s">
        <v>62</v>
      </c>
      <c r="D63" s="21">
        <f>D64-D62</f>
        <v>15.970000000000255</v>
      </c>
      <c r="E63" s="21">
        <f>E64-E62</f>
        <v>3.9925000000000637</v>
      </c>
      <c r="F63" s="21">
        <f>F64-F62</f>
        <v>-223.40000000000009</v>
      </c>
      <c r="G63" s="31">
        <f t="shared" si="1"/>
        <v>-5595.4915466498815</v>
      </c>
      <c r="H63" s="31">
        <f t="shared" si="2"/>
        <v>-227.39250000000015</v>
      </c>
      <c r="I63" s="26">
        <f t="shared" si="3"/>
        <v>2404.6963055729088</v>
      </c>
      <c r="J63" s="119"/>
    </row>
    <row r="64" spans="1:10" ht="12.95" customHeight="1">
      <c r="A64" s="83" t="s">
        <v>79</v>
      </c>
      <c r="B64" s="41" t="s">
        <v>57</v>
      </c>
      <c r="C64" s="88" t="s">
        <v>62</v>
      </c>
      <c r="D64" s="26">
        <v>5596.9</v>
      </c>
      <c r="E64" s="26">
        <f>D64/4*1</f>
        <v>1399.2249999999999</v>
      </c>
      <c r="F64" s="21">
        <v>526</v>
      </c>
      <c r="G64" s="31">
        <f t="shared" si="1"/>
        <v>37.592238560631777</v>
      </c>
      <c r="H64" s="31">
        <f t="shared" si="2"/>
        <v>-873.22499999999991</v>
      </c>
      <c r="I64" s="26">
        <f t="shared" si="3"/>
        <v>-92.853186585431217</v>
      </c>
      <c r="J64" s="119"/>
    </row>
    <row r="65" spans="1:10" ht="12.95" customHeight="1">
      <c r="A65" s="83" t="s">
        <v>81</v>
      </c>
      <c r="B65" s="41" t="s">
        <v>146</v>
      </c>
      <c r="C65" s="88" t="s">
        <v>80</v>
      </c>
      <c r="D65" s="26">
        <v>369.3</v>
      </c>
      <c r="E65" s="26">
        <f>D65/4*1</f>
        <v>92.325000000000003</v>
      </c>
      <c r="F65" s="21">
        <v>38.5</v>
      </c>
      <c r="G65" s="31">
        <f t="shared" si="1"/>
        <v>41.70051448686705</v>
      </c>
      <c r="H65" s="31">
        <f t="shared" si="2"/>
        <v>-53.825000000000003</v>
      </c>
      <c r="I65" s="26">
        <f t="shared" si="3"/>
        <v>8.3130246412131044</v>
      </c>
      <c r="J65" s="119"/>
    </row>
    <row r="66" spans="1:10" ht="12.95" customHeight="1">
      <c r="A66" s="108" t="s">
        <v>131</v>
      </c>
      <c r="B66" s="109" t="s">
        <v>291</v>
      </c>
      <c r="C66" s="88" t="s">
        <v>82</v>
      </c>
      <c r="D66" s="95">
        <v>9.27</v>
      </c>
      <c r="E66" s="95">
        <v>9.27</v>
      </c>
      <c r="F66" s="29">
        <v>9.27</v>
      </c>
      <c r="G66" s="31">
        <f t="shared" si="1"/>
        <v>100</v>
      </c>
      <c r="H66" s="31">
        <f t="shared" si="2"/>
        <v>0</v>
      </c>
      <c r="I66" s="26">
        <f t="shared" si="3"/>
        <v>978.74865156418559</v>
      </c>
      <c r="J66" s="119"/>
    </row>
    <row r="67" spans="1:10" ht="12.95" customHeight="1">
      <c r="A67" s="108"/>
      <c r="B67" s="109"/>
      <c r="C67" s="88" t="s">
        <v>80</v>
      </c>
      <c r="D67" s="26">
        <v>37.700000000000003</v>
      </c>
      <c r="E67" s="26">
        <f>D67/4*1</f>
        <v>9.4250000000000007</v>
      </c>
      <c r="F67" s="21">
        <v>3.9</v>
      </c>
      <c r="G67" s="31">
        <f t="shared" si="1"/>
        <v>41.37931034482758</v>
      </c>
      <c r="H67" s="31">
        <f t="shared" si="2"/>
        <v>-5.5250000000000004</v>
      </c>
      <c r="I67" s="26">
        <f t="shared" si="3"/>
        <v>961.00795755968147</v>
      </c>
      <c r="J67" s="119"/>
    </row>
    <row r="68" spans="1:10" ht="12.95" customHeight="1">
      <c r="A68" s="40" t="s">
        <v>132</v>
      </c>
      <c r="B68" s="41" t="s">
        <v>83</v>
      </c>
      <c r="C68" s="88" t="s">
        <v>84</v>
      </c>
      <c r="D68" s="29">
        <f t="shared" ref="D68" si="9">D64/D65</f>
        <v>15.15542919036014</v>
      </c>
      <c r="E68" s="29">
        <f>E64/E65</f>
        <v>15.15542919036014</v>
      </c>
      <c r="F68" s="29">
        <f>F64/F65</f>
        <v>13.662337662337663</v>
      </c>
      <c r="G68" s="31">
        <f t="shared" si="1"/>
        <v>90.148140911956602</v>
      </c>
      <c r="H68" s="31">
        <f t="shared" si="2"/>
        <v>-1.493091528022477</v>
      </c>
      <c r="I68" s="26">
        <f t="shared" si="3"/>
        <v>559.82954850006251</v>
      </c>
      <c r="J68" s="119"/>
    </row>
    <row r="69" spans="1:10" ht="12.95" customHeight="1">
      <c r="A69" s="96"/>
      <c r="B69" s="11"/>
      <c r="C69" s="96"/>
      <c r="D69" s="96"/>
      <c r="E69" s="110"/>
      <c r="F69" s="110"/>
      <c r="G69" s="110"/>
      <c r="H69" s="97"/>
      <c r="I69" s="96"/>
    </row>
    <row r="70" spans="1:10" ht="12.95" customHeight="1"/>
    <row r="71" spans="1:10" ht="12.95" customHeight="1"/>
    <row r="72" spans="1:10" ht="12.95" customHeight="1"/>
    <row r="73" spans="1:10" ht="12.95" customHeight="1"/>
    <row r="74" spans="1:10" ht="12.95" customHeight="1"/>
    <row r="75" spans="1:10" ht="12.95" customHeight="1"/>
    <row r="76" spans="1:10" ht="12.95" customHeight="1"/>
    <row r="77" spans="1:10" ht="12.95" customHeight="1">
      <c r="A77" s="94"/>
    </row>
    <row r="78" spans="1:10" ht="12.95" customHeight="1">
      <c r="A78" s="94"/>
    </row>
    <row r="79" spans="1:10" ht="12.95" customHeight="1">
      <c r="A79" s="94"/>
    </row>
    <row r="80" spans="1:10">
      <c r="A80" s="94"/>
    </row>
    <row r="82" spans="1:1">
      <c r="A82" s="94"/>
    </row>
    <row r="85" spans="1:1">
      <c r="A85" s="94"/>
    </row>
    <row r="90" spans="1:1">
      <c r="A90" s="94"/>
    </row>
    <row r="91" spans="1:1">
      <c r="A91" s="94"/>
    </row>
    <row r="92" spans="1:1">
      <c r="A92" s="94"/>
    </row>
    <row r="93" spans="1:1">
      <c r="A93" s="94"/>
    </row>
    <row r="94" spans="1:1">
      <c r="A94" s="94"/>
    </row>
    <row r="95" spans="1:1">
      <c r="A95" s="94"/>
    </row>
    <row r="96" spans="1:1">
      <c r="A96" s="94"/>
    </row>
    <row r="97" spans="1:1">
      <c r="A97" s="94"/>
    </row>
    <row r="98" spans="1:1">
      <c r="A98" s="94"/>
    </row>
    <row r="103" spans="1:1">
      <c r="A103" s="94"/>
    </row>
    <row r="106" spans="1:1">
      <c r="A106" s="94"/>
    </row>
    <row r="107" spans="1:1">
      <c r="A107" s="94"/>
    </row>
    <row r="108" spans="1:1">
      <c r="A108" s="94"/>
    </row>
    <row r="109" spans="1:1">
      <c r="A109" s="94"/>
    </row>
    <row r="115" spans="1:1">
      <c r="A115" s="94"/>
    </row>
    <row r="116" spans="1:1">
      <c r="A116" s="94"/>
    </row>
    <row r="117" spans="1:1">
      <c r="A117" s="94"/>
    </row>
  </sheetData>
  <mergeCells count="14">
    <mergeCell ref="J11:J12"/>
    <mergeCell ref="A9:J9"/>
    <mergeCell ref="A10:I10"/>
    <mergeCell ref="A11:A12"/>
    <mergeCell ref="B11:B12"/>
    <mergeCell ref="C11:C12"/>
    <mergeCell ref="D11:D12"/>
    <mergeCell ref="E11:E12"/>
    <mergeCell ref="F11:F12"/>
    <mergeCell ref="H11:H12"/>
    <mergeCell ref="I11:I12"/>
    <mergeCell ref="A66:A67"/>
    <mergeCell ref="B66:B67"/>
    <mergeCell ref="E69:G69"/>
  </mergeCells>
  <pageMargins left="0.7" right="0.38" top="0.27" bottom="0.25" header="0.2" footer="0.2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Тар. сметы за 2019 г.(пит.вода)</vt:lpstr>
      <vt:lpstr>Тар. сметы за 2019 г.(стоки)</vt:lpstr>
      <vt:lpstr>Тар. сметы за 2019 г. (тех.вод)</vt:lpstr>
      <vt:lpstr>'Тар. сметы за 2019 г.(пит.вода)'!Область_печати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2019-06-21T07:56:27Z</dcterms:modified>
</cp:coreProperties>
</file>