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инвест программа\2025 год\НА  САЙТ\"/>
    </mc:Choice>
  </mc:AlternateContent>
  <bookViews>
    <workbookView xWindow="0" yWindow="0" windowWidth="28800" windowHeight="12435"/>
  </bookViews>
  <sheets>
    <sheet name="приложение 4" sheetId="1" r:id="rId1"/>
    <sheet name="приложение 4 продолжение" sheetId="2" r:id="rId2"/>
  </sheets>
  <definedNames>
    <definedName name="_xlnm.Print_Titles" localSheetId="0">'приложение 4'!$20:$22</definedName>
    <definedName name="_xlnm.Print_Area" localSheetId="0">'приложение 4'!$A$1:$S$62</definedName>
  </definedNames>
  <calcPr calcId="152511"/>
</workbook>
</file>

<file path=xl/calcChain.xml><?xml version="1.0" encoding="utf-8"?>
<calcChain xmlns="http://schemas.openxmlformats.org/spreadsheetml/2006/main">
  <c r="H49" i="1" l="1"/>
  <c r="F49" i="1"/>
  <c r="I49" i="1"/>
  <c r="I53" i="1"/>
  <c r="H53" i="1"/>
  <c r="F53" i="1"/>
  <c r="J59" i="1"/>
  <c r="H60" i="1"/>
  <c r="H59" i="1" s="1"/>
  <c r="F60" i="1"/>
  <c r="F59" i="1" s="1"/>
  <c r="F61" i="1" s="1"/>
  <c r="J60" i="1"/>
  <c r="J58" i="1"/>
  <c r="J51" i="1"/>
  <c r="J52" i="1"/>
  <c r="G51" i="1"/>
  <c r="G52" i="1"/>
  <c r="F25" i="1"/>
  <c r="F46" i="1"/>
  <c r="F44" i="1" s="1"/>
  <c r="F45" i="1"/>
  <c r="H43" i="1"/>
  <c r="F43" i="1"/>
  <c r="F38" i="1" s="1"/>
  <c r="L47" i="1"/>
  <c r="M47" i="1"/>
  <c r="N47" i="1"/>
  <c r="P47" i="1"/>
  <c r="Q47" i="1"/>
  <c r="R47" i="1"/>
  <c r="S47" i="1"/>
  <c r="G50" i="1"/>
  <c r="J50" i="1"/>
  <c r="J49" i="1" s="1"/>
  <c r="F37" i="1" l="1"/>
  <c r="I25" i="1"/>
  <c r="H25" i="1"/>
  <c r="J27" i="1"/>
  <c r="J28" i="1"/>
  <c r="J29" i="1"/>
  <c r="J30" i="1"/>
  <c r="J31" i="1"/>
  <c r="J26" i="1"/>
  <c r="J25" i="1" s="1"/>
  <c r="G29" i="1"/>
  <c r="G30" i="1"/>
  <c r="G31" i="1"/>
  <c r="J33" i="1"/>
  <c r="H38" i="1"/>
  <c r="J57" i="1"/>
  <c r="J56" i="1"/>
  <c r="I44" i="1"/>
  <c r="H44" i="1"/>
  <c r="J46" i="1"/>
  <c r="J45" i="1"/>
  <c r="F32" i="1" l="1"/>
  <c r="F47" i="1" s="1"/>
  <c r="J37" i="1"/>
  <c r="J44" i="1"/>
  <c r="J34" i="1"/>
  <c r="J42" i="1" l="1"/>
  <c r="J41" i="1"/>
  <c r="J40" i="1"/>
  <c r="J39" i="1"/>
  <c r="J36" i="1"/>
  <c r="G36" i="1"/>
  <c r="J35" i="1"/>
  <c r="G35" i="1"/>
  <c r="G55" i="1"/>
  <c r="G54" i="1"/>
  <c r="G28" i="1"/>
  <c r="G26" i="1"/>
  <c r="I32" i="1"/>
  <c r="J43" i="1"/>
  <c r="J38" i="1" l="1"/>
  <c r="G47" i="1"/>
  <c r="I61" i="1"/>
  <c r="I59" i="1" s="1"/>
  <c r="G61" i="1"/>
  <c r="I38" i="1"/>
  <c r="I47" i="1" s="1"/>
  <c r="I62" i="1" l="1"/>
  <c r="G62" i="1"/>
  <c r="J55" i="1"/>
  <c r="H32" i="1" l="1"/>
  <c r="H47" i="1" s="1"/>
  <c r="O62" i="1"/>
  <c r="S62" i="1" l="1"/>
  <c r="M62" i="1"/>
  <c r="N62" i="1"/>
  <c r="P62" i="1"/>
  <c r="Q62" i="1"/>
  <c r="R62" i="1"/>
  <c r="F62" i="1" l="1"/>
  <c r="J54" i="1"/>
  <c r="J53" i="1" s="1"/>
  <c r="J61" i="1" s="1"/>
  <c r="J32" i="1" l="1"/>
  <c r="J47" i="1" s="1"/>
  <c r="J62" i="1" l="1"/>
  <c r="H61" i="1" l="1"/>
  <c r="H62" i="1" s="1"/>
</calcChain>
</file>

<file path=xl/sharedStrings.xml><?xml version="1.0" encoding="utf-8"?>
<sst xmlns="http://schemas.openxmlformats.org/spreadsheetml/2006/main" count="182" uniqueCount="123">
  <si>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</si>
  <si>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</si>
  <si>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</si>
  <si>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</si>
  <si>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</si>
  <si>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</si>
  <si>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</si>
  <si>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</si>
  <si>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</si>
  <si>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</si>
  <si>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</si>
  <si>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</si>
  <si>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</si>
  <si>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</si>
  <si>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</si>
  <si>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</si>
  <si>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</si>
  <si>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</si>
  <si>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</si>
  <si>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</si>
  <si>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</si>
  <si>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Продолжение Приложения № 4 к Правилам</t>
  </si>
  <si>
    <t>утверждения инвестиционных программ </t>
  </si>
  <si>
    <t>(проектов) субъекта естественной  </t>
  </si>
  <si>
    <t>монополии, их корректировки,   </t>
  </si>
  <si>
    <t>а также проведения анализа    </t>
  </si>
  <si>
    <t>информации об их исполнении      </t>
  </si>
  <si>
    <t>факт года (полугодия), предшествующего отчетному периоду</t>
  </si>
  <si>
    <t>план (год)</t>
  </si>
  <si>
    <t>факт текущего года (полугодия)</t>
  </si>
  <si>
    <t xml:space="preserve">Оценка достижения показателей эффективности, надежности и качества </t>
  </si>
  <si>
    <t>Причины (обоснование) недостижения показателей эффективности, надежности и качества</t>
  </si>
  <si>
    <t>Улучшение производственных показателей, %, по годам реализации в зависимости  от утвержденной 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</si>
  <si>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</si>
  <si>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</si>
  <si>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 xml:space="preserve">Снижение аварийности, по годам реализации в зависимости  от утвержденной  инвестиционной программы </t>
  </si>
  <si>
    <t>…..</t>
  </si>
  <si>
    <t>ГКП "Костанай-Су" акимата города Костаная ГУ "Отдел жилищно-коммунального хозяйства, пассажирского транспорта и автомобильных дорог акимата города Костаная"</t>
  </si>
  <si>
    <t>    наименование субъекта естественной монополии</t>
  </si>
  <si>
    <t>кем утвержден(а) программа (проект) (дата, номер приказа):</t>
  </si>
  <si>
    <t>Услуги по подаче воды по магистральным трубопроводам и распределительным сетям (вода питьевая)</t>
  </si>
  <si>
    <t>1.2.</t>
  </si>
  <si>
    <t>1.3.</t>
  </si>
  <si>
    <t>Услуги по отводу и очистке сточных вод</t>
  </si>
  <si>
    <t>№       п/п</t>
  </si>
  <si>
    <r>
      <t>Показатели эффективности, надежности и качества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</si>
  <si>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2</t>
    </r>
    <r>
      <rPr>
        <sz val="10"/>
        <color theme="1"/>
        <rFont val="Times New Roman"/>
        <family val="1"/>
        <charset val="204"/>
      </rPr>
      <t xml:space="preserve"> Показатели заполняются иными показателями с учетом специфики отрасли</t>
    </r>
  </si>
  <si>
    <t>-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</si>
  <si>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</si>
  <si>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</si>
  <si>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СМР</t>
  </si>
  <si>
    <r>
      <rPr>
        <u/>
        <sz val="9"/>
        <rFont val="Times New Roman"/>
        <family val="1"/>
        <charset val="204"/>
      </rPr>
      <t>вид деятельности:</t>
    </r>
    <r>
      <rPr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жизнеобеспечение города Костаная в сфере оказания услуг водоснабжения и водоотведения</t>
    </r>
  </si>
  <si>
    <t>1.4.</t>
  </si>
  <si>
    <t>1.5.</t>
  </si>
  <si>
    <t>1.6.</t>
  </si>
  <si>
    <t>Итого по услуге водоснабжения (питьевая вода)</t>
  </si>
  <si>
    <t>Итого по услуге водоотведения</t>
  </si>
  <si>
    <t xml:space="preserve">км </t>
  </si>
  <si>
    <t>Труба обсадная  (для обслуживания скважин подземного водозабора)</t>
  </si>
  <si>
    <t>1.7.</t>
  </si>
  <si>
    <t xml:space="preserve">ПСД </t>
  </si>
  <si>
    <t xml:space="preserve">Оборудование </t>
  </si>
  <si>
    <t>Пожарный гидрант</t>
  </si>
  <si>
    <t>Преобразователь давления PC-28</t>
  </si>
  <si>
    <t>шт</t>
  </si>
  <si>
    <t>км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</si>
  <si>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</si>
  <si>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</si>
  <si>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</si>
  <si>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</si>
  <si>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</si>
  <si>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</si>
  <si>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</si>
  <si>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</si>
  <si>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</si>
  <si>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ПСД</t>
  </si>
  <si>
    <t>1.8.</t>
  </si>
  <si>
    <t>1.18.</t>
  </si>
  <si>
    <t>1.19.</t>
  </si>
  <si>
    <t>1.20.</t>
  </si>
  <si>
    <t>Планируется замена мероприятий в связи с необходимостью разработки ПСД первостепенных  аварийных объектов</t>
  </si>
  <si>
    <t>Планируется замена мероприятий в связи с необходимостью приобретения оборудования на первостепенные аварийные объекты</t>
  </si>
  <si>
    <t>Планируется замена мероприятия в связи с необходимостью разработки ПСД первостепенных  аварийных объектов</t>
  </si>
  <si>
    <t>Планируется замена мероприятий в связи с необходимостью ремонтных работ на первостепенных  аварийных объектах</t>
  </si>
  <si>
    <t>Планируется замена мероприятия в связи с финансированием объекта за счет бюджета</t>
  </si>
  <si>
    <t>Реконструкция водопровода по улице Хакимжановой в границах улиц Баймагамбетова-Абая</t>
  </si>
  <si>
    <t>Реконструкция водопровода по улице  Карбышева в границах улиц Волынова-Чкалова</t>
  </si>
  <si>
    <t>Реконструкция водопровода по улице  Карбышева в границах улиц Чкалова – В.Интернационалистов</t>
  </si>
  <si>
    <t>Реконструкция самотечного канализационного коллектора  по улице Чкалова в границах улиц Маяковского-Я.Гашека  город Костанай</t>
  </si>
  <si>
    <t>Планируется замена мероприятия в связи с первостепенными аварийными работами</t>
  </si>
  <si>
    <t xml:space="preserve"> </t>
  </si>
  <si>
    <t>Реконструкция водопровода по улице В.Интернационалистов в границах улици Гашека до жилого дома 28, пр. Абая</t>
  </si>
  <si>
    <t>Реконструкция водопровода по улице Комарова в границах улиц Баймагамбетова- Джамбула</t>
  </si>
  <si>
    <t>Реконструкция водопровода по улице Матросова в границах улиц Кобланды Батыра- 40 лет Октября</t>
  </si>
  <si>
    <t>Реконструкция водопровода по улице Узкоколейная в границах улиц Курганская-Узкоколейная ,16</t>
  </si>
  <si>
    <t>Реконструкция водопровода по улице Гашека в границах улиц В.Интернационалистов-Быковского</t>
  </si>
  <si>
    <t>Реконструкция  водопровода  от жилого дома №3  по  ул. Быковского до улицы Маяковского</t>
  </si>
  <si>
    <t>Реконструкция водопровода по улице Волынова  в границах улиц Арыстанбекова-Карбышева</t>
  </si>
  <si>
    <t>Установка внутренних решеток безопасности в колодцах</t>
  </si>
  <si>
    <t xml:space="preserve">Задвижка фланцевая с обрезиненным клином </t>
  </si>
  <si>
    <t>Регулятор давления</t>
  </si>
  <si>
    <t>Техника</t>
  </si>
  <si>
    <t>Самосвал с трехсторонней разгрузкой ГАЗ-С41R13</t>
  </si>
  <si>
    <t>Экскаватор-погрузчик  Амкодор 702ЕА</t>
  </si>
  <si>
    <t>Реконструкция самотечного канализационного коллектора  по улице Орджоникидзе  в границах улиц Алтынсарина-Каирбекова город Костанай</t>
  </si>
  <si>
    <t>Реконструкция самотечного канализационного коллектора  по улице Урожайная в границах пр.К.Батыра-ул. Каирбекова  город Костанай</t>
  </si>
  <si>
    <t>Реконструкция самотечного канализационного коллектора по улице О.Дощанова в границах улиц Шаяхметова-Касымханова, по улице Косымханова в границах улиц О.Дощанова-Павлова город Костанай</t>
  </si>
  <si>
    <t>Реконструкция самотечного канализационного коллектора  по улице Л.Беды в  в границах улиц Соколовская-Абая  город Костанай</t>
  </si>
  <si>
    <t xml:space="preserve">«Реконструкция самотечного канализационного коллектора по улице Комарова, Соколовская в границах улиц Строительная-Фролова город Костанай» </t>
  </si>
  <si>
    <t>Реконструкция самотечного канализационного коллектора  по улице Темирбаева в границах улиц Тауелсiздiк -Аль-Фараби город Костанай</t>
  </si>
  <si>
    <t>Реконструкция самотечного канализационного коллектора  по улице 1 Мая  в границах улиц Тауелсiздiк -Победы город Костанай</t>
  </si>
  <si>
    <t>Аварийно-восстановительная машина, автомобиль мастерская на шасси ГАЗ-С41А23</t>
  </si>
  <si>
    <t>1.21.</t>
  </si>
  <si>
    <t>1.22.</t>
  </si>
  <si>
    <t>1.23.</t>
  </si>
  <si>
    <t>1.24.</t>
  </si>
  <si>
    <t>1.25.</t>
  </si>
  <si>
    <t>1.26.</t>
  </si>
  <si>
    <t>1.27.</t>
  </si>
  <si>
    <t>Всего на 2025 год</t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</si>
  <si>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05 мая 2025 года № 106-ОД и Управления энергетики и жилищно-коммунального хозяйства акимата Костанайской области от 08 мая 2024 года №57-ОД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</si>
  <si>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25.12.2025 года</t>
    </r>
  </si>
  <si>
    <t xml:space="preserve">Увеличение суммы в связи с увеличением стоимости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</si>
</sst>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2">
    <xf numFmtId="0" fontId="0" fillId="0" borderId="0" xfId="0"/>
    <xf numFmtId="0" fontId="1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16" fontId="13" fillId="0" borderId="2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wrapText="1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2" fillId="0" borderId="1" xfId="0" applyFont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wrapText="1"/>
    </xf>
    <xf numFmtId="16" fontId="15" fillId="0" borderId="1" xfId="0" applyNumberFormat="1" applyFont="1" applyBorder="1" applyAlignment="1">
      <alignment horizontal="center" vertical="center"/>
    </xf>
    <xf numFmtId="16" fontId="12" fillId="0" borderId="2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" fontId="1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view="pageBreakPreview" topLeftCell="A34" zoomScale="110" zoomScaleNormal="110" zoomScaleSheetLayoutView="110" workbookViewId="0">
      <selection activeCell="K38" sqref="K38"/>
    </sheetView>
  </sheetViews>
  <sheetFormatPr defaultRowHeight="12" x14ac:dyDescent="0.2"/>
  <cols>
    <col min="1" max="1" width="4.140625" style="10" customWidth="1"/>
    <col min="2" max="2" width="25.85546875" style="1" customWidth="1"/>
    <col min="3" max="3" width="4.7109375" style="10" customWidth="1"/>
    <col min="4" max="4" width="6" style="10" customWidth="1"/>
    <col min="5" max="5" width="6.140625" style="10" customWidth="1"/>
    <col min="6" max="7" width="9.140625" style="10" customWidth="1"/>
    <col min="8" max="8" width="9.85546875" style="11" customWidth="1"/>
    <col min="9" max="9" width="8.42578125" style="14" customWidth="1"/>
    <col min="10" max="10" width="11.85546875" style="14" customWidth="1"/>
    <col min="11" max="11" width="17.5703125" style="14" customWidth="1"/>
    <col min="12" max="12" width="6.85546875" style="14" customWidth="1"/>
    <col min="13" max="13" width="8.42578125" style="14" customWidth="1"/>
    <col min="14" max="14" width="7.42578125" style="14" customWidth="1"/>
    <col min="15" max="15" width="8.42578125" style="42" customWidth="1"/>
    <col min="16" max="16" width="9.5703125" style="14" customWidth="1"/>
    <col min="17" max="17" width="7.28515625" style="1" customWidth="1"/>
    <col min="18" max="18" width="7.42578125" style="1" customWidth="1"/>
    <col min="19" max="19" width="7.7109375" style="1" customWidth="1"/>
    <col min="20" max="20" width="12.140625" style="15" bestFit="1" customWidth="1"/>
    <col min="21" max="16384" width="9.140625" style="15"/>
  </cols>
  <sheetData>
    <row r="1" spans="1:19" ht="12.75" customHeight="1" x14ac:dyDescent="0.2">
      <c r="S1" s="68" t="s">
        <v>0</v>
      </c>
    </row>
    <row r="2" spans="1:19" ht="12.75" customHeight="1" x14ac:dyDescent="0.2">
      <c r="S2" s="68" t="s">
        <v>1</v>
      </c>
    </row>
    <row r="3" spans="1:19" ht="12.75" customHeight="1" x14ac:dyDescent="0.2">
      <c r="S3" s="68" t="s">
        <v>2</v>
      </c>
    </row>
    <row r="4" spans="1:19" ht="12.75" customHeight="1" x14ac:dyDescent="0.2">
      <c r="S4" s="68" t="s">
        <v>3</v>
      </c>
    </row>
    <row r="5" spans="1:19" ht="12.75" customHeight="1" x14ac:dyDescent="0.2">
      <c r="S5" s="68" t="s">
        <v>4</v>
      </c>
    </row>
    <row r="6" spans="1:19" ht="3" customHeight="1" x14ac:dyDescent="0.2"/>
    <row r="7" spans="1:19" x14ac:dyDescent="0.2">
      <c r="S7" s="68" t="s">
        <v>5</v>
      </c>
    </row>
    <row r="8" spans="1:19" ht="9" customHeight="1" x14ac:dyDescent="0.2"/>
    <row r="9" spans="1:19" x14ac:dyDescent="0.2">
      <c r="A9" s="87" t="s">
        <v>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ht="14.25" customHeight="1" x14ac:dyDescent="0.2">
      <c r="A10" s="88" t="s">
        <v>48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spans="1:19" x14ac:dyDescent="0.2">
      <c r="A11" s="88" t="s">
        <v>49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spans="1:19" x14ac:dyDescent="0.2">
      <c r="A12" s="88" t="s">
        <v>121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</row>
    <row r="13" spans="1:19" ht="7.5" customHeight="1" x14ac:dyDescent="0.2">
      <c r="A13" s="10" t="s">
        <v>90</v>
      </c>
      <c r="B13" s="13"/>
      <c r="I13" s="12"/>
      <c r="J13" s="12"/>
      <c r="K13" s="12"/>
      <c r="L13" s="12"/>
      <c r="M13" s="12"/>
      <c r="N13" s="12"/>
      <c r="O13" s="43"/>
      <c r="P13" s="12"/>
      <c r="Q13" s="38"/>
      <c r="R13" s="13"/>
      <c r="S13" s="13"/>
    </row>
    <row r="14" spans="1:19" x14ac:dyDescent="0.2">
      <c r="A14" s="90" t="s">
        <v>37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">
      <c r="A15" s="89" t="s">
        <v>38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1:19" x14ac:dyDescent="0.2">
      <c r="A16" s="41" t="s">
        <v>51</v>
      </c>
      <c r="B16" s="16"/>
      <c r="C16" s="17"/>
      <c r="D16" s="17"/>
      <c r="F16" s="17"/>
      <c r="G16" s="17"/>
      <c r="H16" s="18"/>
      <c r="I16" s="19"/>
      <c r="J16" s="19"/>
      <c r="K16" s="19"/>
      <c r="L16" s="19"/>
      <c r="M16" s="19"/>
      <c r="N16" s="19"/>
      <c r="O16" s="44"/>
      <c r="P16" s="19"/>
      <c r="Q16" s="16"/>
      <c r="R16" s="16"/>
      <c r="S16" s="16"/>
    </row>
    <row r="17" spans="1:19" ht="7.5" customHeight="1" x14ac:dyDescent="0.2">
      <c r="B17" s="13"/>
      <c r="I17" s="12"/>
      <c r="J17" s="12"/>
      <c r="K17" s="12"/>
      <c r="L17" s="12"/>
      <c r="M17" s="12"/>
      <c r="N17" s="12"/>
      <c r="O17" s="43"/>
      <c r="P17" s="12"/>
      <c r="Q17" s="38"/>
      <c r="R17" s="13"/>
      <c r="S17" s="13"/>
    </row>
    <row r="18" spans="1:19" ht="15" customHeight="1" x14ac:dyDescent="0.2">
      <c r="A18" s="92" t="s">
        <v>39</v>
      </c>
      <c r="B18" s="92"/>
      <c r="C18" s="92"/>
      <c r="D18" s="92"/>
      <c r="E18" s="94" t="s">
        <v>120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</row>
    <row r="19" spans="1:19" ht="27" customHeight="1" x14ac:dyDescent="0.2">
      <c r="A19" s="93"/>
      <c r="B19" s="93"/>
      <c r="C19" s="93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</row>
    <row r="20" spans="1:19" ht="20.25" customHeight="1" x14ac:dyDescent="0.2">
      <c r="A20" s="85" t="s">
        <v>44</v>
      </c>
      <c r="B20" s="96" t="s">
        <v>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</row>
    <row r="21" spans="1:19" s="20" customFormat="1" ht="35.25" customHeight="1" x14ac:dyDescent="0.25">
      <c r="A21" s="95"/>
      <c r="B21" s="85" t="s">
        <v>8</v>
      </c>
      <c r="C21" s="85" t="s">
        <v>9</v>
      </c>
      <c r="D21" s="91" t="s">
        <v>10</v>
      </c>
      <c r="E21" s="91"/>
      <c r="F21" s="91" t="s">
        <v>11</v>
      </c>
      <c r="G21" s="91"/>
      <c r="H21" s="84" t="s">
        <v>12</v>
      </c>
      <c r="I21" s="84"/>
      <c r="J21" s="84"/>
      <c r="K21" s="84"/>
      <c r="L21" s="84" t="s">
        <v>13</v>
      </c>
      <c r="M21" s="84"/>
      <c r="N21" s="84"/>
      <c r="O21" s="84"/>
      <c r="P21" s="91" t="s">
        <v>14</v>
      </c>
      <c r="Q21" s="91"/>
      <c r="R21" s="91" t="s">
        <v>15</v>
      </c>
      <c r="S21" s="91"/>
    </row>
    <row r="22" spans="1:19" s="21" customFormat="1" ht="39" customHeight="1" x14ac:dyDescent="0.25">
      <c r="A22" s="86"/>
      <c r="B22" s="86"/>
      <c r="C22" s="86"/>
      <c r="D22" s="27" t="s">
        <v>16</v>
      </c>
      <c r="E22" s="27" t="s">
        <v>17</v>
      </c>
      <c r="F22" s="27" t="s">
        <v>16</v>
      </c>
      <c r="G22" s="27" t="s">
        <v>17</v>
      </c>
      <c r="H22" s="31" t="s">
        <v>16</v>
      </c>
      <c r="I22" s="31" t="s">
        <v>17</v>
      </c>
      <c r="J22" s="31" t="s">
        <v>18</v>
      </c>
      <c r="K22" s="31" t="s">
        <v>19</v>
      </c>
      <c r="L22" s="31" t="s">
        <v>16</v>
      </c>
      <c r="M22" s="40" t="s">
        <v>17</v>
      </c>
      <c r="N22" s="31" t="s">
        <v>18</v>
      </c>
      <c r="O22" s="40" t="s">
        <v>19</v>
      </c>
      <c r="P22" s="31" t="s">
        <v>16</v>
      </c>
      <c r="Q22" s="39" t="s">
        <v>17</v>
      </c>
      <c r="R22" s="27" t="s">
        <v>16</v>
      </c>
      <c r="S22" s="27" t="s">
        <v>17</v>
      </c>
    </row>
    <row r="23" spans="1:19" s="20" customFormat="1" ht="11.25" customHeight="1" x14ac:dyDescent="0.25">
      <c r="A23" s="26">
        <v>1</v>
      </c>
      <c r="B23" s="39">
        <v>2</v>
      </c>
      <c r="C23" s="39">
        <v>3</v>
      </c>
      <c r="D23" s="26">
        <v>4</v>
      </c>
      <c r="E23" s="39">
        <v>5</v>
      </c>
      <c r="F23" s="39">
        <v>6</v>
      </c>
      <c r="G23" s="26">
        <v>7</v>
      </c>
      <c r="H23" s="39">
        <v>8</v>
      </c>
      <c r="I23" s="39">
        <v>9</v>
      </c>
      <c r="J23" s="26">
        <v>10</v>
      </c>
      <c r="K23" s="39">
        <v>11</v>
      </c>
      <c r="L23" s="39">
        <v>12</v>
      </c>
      <c r="M23" s="26">
        <v>13</v>
      </c>
      <c r="N23" s="39">
        <v>14</v>
      </c>
      <c r="O23" s="39">
        <v>15</v>
      </c>
      <c r="P23" s="26">
        <v>16</v>
      </c>
      <c r="Q23" s="39">
        <v>17</v>
      </c>
      <c r="R23" s="39">
        <v>18</v>
      </c>
      <c r="S23" s="26">
        <v>19</v>
      </c>
    </row>
    <row r="24" spans="1:19" ht="18.75" customHeight="1" x14ac:dyDescent="0.2">
      <c r="A24" s="28"/>
      <c r="B24" s="32" t="s">
        <v>40</v>
      </c>
      <c r="C24" s="27"/>
      <c r="D24" s="27"/>
      <c r="E24" s="27"/>
      <c r="F24" s="27"/>
      <c r="G24" s="27"/>
      <c r="H24" s="31"/>
      <c r="I24" s="33"/>
      <c r="J24" s="33"/>
      <c r="K24" s="33"/>
      <c r="L24" s="33"/>
      <c r="M24" s="33"/>
      <c r="N24" s="33"/>
      <c r="O24" s="33"/>
      <c r="P24" s="33"/>
      <c r="Q24" s="34"/>
      <c r="R24" s="34"/>
      <c r="S24" s="34"/>
    </row>
    <row r="25" spans="1:19" ht="14.25" customHeight="1" x14ac:dyDescent="0.2">
      <c r="A25" s="35"/>
      <c r="B25" s="36" t="s">
        <v>60</v>
      </c>
      <c r="C25" s="35"/>
      <c r="D25" s="37"/>
      <c r="E25" s="35"/>
      <c r="F25" s="30">
        <f>F26+F27+F28+F29+F30+F31</f>
        <v>16685.294000000002</v>
      </c>
      <c r="G25" s="30"/>
      <c r="H25" s="78">
        <f>SUM(H26:H31)</f>
        <v>16685.294000000002</v>
      </c>
      <c r="I25" s="78">
        <f>SUM(I26:I31)</f>
        <v>0</v>
      </c>
      <c r="J25" s="23">
        <f>J26+J27+J28+J29+J30+J31</f>
        <v>-16685.294000000002</v>
      </c>
      <c r="K25" s="22"/>
      <c r="L25" s="24"/>
      <c r="M25" s="24"/>
      <c r="N25" s="24"/>
      <c r="O25" s="29"/>
      <c r="P25" s="24"/>
      <c r="Q25" s="25"/>
      <c r="R25" s="25"/>
      <c r="S25" s="25"/>
    </row>
    <row r="26" spans="1:19" ht="109.5" customHeight="1" x14ac:dyDescent="0.2">
      <c r="A26" s="35" t="s">
        <v>20</v>
      </c>
      <c r="B26" s="72" t="s">
        <v>91</v>
      </c>
      <c r="C26" s="82" t="s">
        <v>65</v>
      </c>
      <c r="D26" s="73">
        <v>0.8</v>
      </c>
      <c r="E26" s="35">
        <v>0</v>
      </c>
      <c r="F26" s="73">
        <v>2499.6419999999998</v>
      </c>
      <c r="G26" s="30">
        <f>I26</f>
        <v>0</v>
      </c>
      <c r="H26" s="73">
        <v>2499.6419999999998</v>
      </c>
      <c r="I26" s="23">
        <v>0</v>
      </c>
      <c r="J26" s="23">
        <f>I26-H26</f>
        <v>-2499.6419999999998</v>
      </c>
      <c r="K26" s="99" t="s">
        <v>80</v>
      </c>
      <c r="L26" s="24">
        <v>0</v>
      </c>
      <c r="M26" s="24">
        <v>0</v>
      </c>
      <c r="N26" s="24">
        <v>0</v>
      </c>
      <c r="O26" s="29"/>
      <c r="P26" s="24">
        <v>0</v>
      </c>
      <c r="Q26" s="24">
        <v>0</v>
      </c>
      <c r="R26" s="24">
        <v>0</v>
      </c>
      <c r="S26" s="24">
        <v>0</v>
      </c>
    </row>
    <row r="27" spans="1:19" ht="40.5" customHeight="1" x14ac:dyDescent="0.2">
      <c r="A27" s="77" t="s">
        <v>41</v>
      </c>
      <c r="B27" s="72" t="s">
        <v>92</v>
      </c>
      <c r="C27" s="82" t="s">
        <v>65</v>
      </c>
      <c r="D27" s="73">
        <v>1.1000000000000001</v>
      </c>
      <c r="E27" s="35">
        <v>0</v>
      </c>
      <c r="F27" s="73">
        <v>4094.1979999999999</v>
      </c>
      <c r="G27" s="30">
        <v>0</v>
      </c>
      <c r="H27" s="73">
        <v>4094.1979999999999</v>
      </c>
      <c r="I27" s="23">
        <v>0</v>
      </c>
      <c r="J27" s="23">
        <f t="shared" ref="J27:J31" si="0">I27-H27</f>
        <v>-4094.1979999999999</v>
      </c>
      <c r="K27" s="100"/>
      <c r="L27" s="24">
        <v>0</v>
      </c>
      <c r="M27" s="24">
        <v>0</v>
      </c>
      <c r="N27" s="24">
        <v>0</v>
      </c>
      <c r="O27" s="29"/>
      <c r="P27" s="24">
        <v>0</v>
      </c>
      <c r="Q27" s="24">
        <v>0</v>
      </c>
      <c r="R27" s="24">
        <v>0</v>
      </c>
      <c r="S27" s="24">
        <v>0</v>
      </c>
    </row>
    <row r="28" spans="1:19" ht="40.5" customHeight="1" x14ac:dyDescent="0.2">
      <c r="A28" s="35" t="s">
        <v>42</v>
      </c>
      <c r="B28" s="72" t="s">
        <v>93</v>
      </c>
      <c r="C28" s="82" t="s">
        <v>65</v>
      </c>
      <c r="D28" s="73">
        <v>1.3</v>
      </c>
      <c r="E28" s="35">
        <v>0</v>
      </c>
      <c r="F28" s="73">
        <v>3335.9479999999999</v>
      </c>
      <c r="G28" s="30">
        <f t="shared" ref="G28:G31" si="1">I28</f>
        <v>0</v>
      </c>
      <c r="H28" s="73">
        <v>3335.9479999999999</v>
      </c>
      <c r="I28" s="23">
        <v>0</v>
      </c>
      <c r="J28" s="23">
        <f t="shared" si="0"/>
        <v>-3335.9479999999999</v>
      </c>
      <c r="K28" s="100"/>
      <c r="L28" s="24">
        <v>0</v>
      </c>
      <c r="M28" s="24">
        <v>0</v>
      </c>
      <c r="N28" s="24">
        <v>0</v>
      </c>
      <c r="O28" s="29"/>
      <c r="P28" s="24">
        <v>0</v>
      </c>
      <c r="Q28" s="24">
        <v>0</v>
      </c>
      <c r="R28" s="24">
        <v>0</v>
      </c>
      <c r="S28" s="24">
        <v>0</v>
      </c>
    </row>
    <row r="29" spans="1:19" ht="40.5" customHeight="1" x14ac:dyDescent="0.2">
      <c r="A29" s="35" t="s">
        <v>52</v>
      </c>
      <c r="B29" s="72" t="s">
        <v>94</v>
      </c>
      <c r="C29" s="82" t="s">
        <v>65</v>
      </c>
      <c r="D29" s="73">
        <v>1.47</v>
      </c>
      <c r="E29" s="35">
        <v>0</v>
      </c>
      <c r="F29" s="73">
        <v>3636.703</v>
      </c>
      <c r="G29" s="30">
        <f t="shared" si="1"/>
        <v>0</v>
      </c>
      <c r="H29" s="73">
        <v>3636.703</v>
      </c>
      <c r="I29" s="23">
        <v>0</v>
      </c>
      <c r="J29" s="23">
        <f t="shared" si="0"/>
        <v>-3636.703</v>
      </c>
      <c r="K29" s="100"/>
      <c r="L29" s="24">
        <v>0</v>
      </c>
      <c r="M29" s="24">
        <v>0</v>
      </c>
      <c r="N29" s="24">
        <v>0</v>
      </c>
      <c r="O29" s="29"/>
      <c r="P29" s="24">
        <v>0</v>
      </c>
      <c r="Q29" s="24">
        <v>0</v>
      </c>
      <c r="R29" s="24">
        <v>0</v>
      </c>
      <c r="S29" s="24">
        <v>0</v>
      </c>
    </row>
    <row r="30" spans="1:19" ht="40.5" customHeight="1" x14ac:dyDescent="0.2">
      <c r="A30" s="35" t="s">
        <v>53</v>
      </c>
      <c r="B30" s="72" t="s">
        <v>95</v>
      </c>
      <c r="C30" s="82" t="s">
        <v>65</v>
      </c>
      <c r="D30" s="73">
        <v>0.28999999999999998</v>
      </c>
      <c r="E30" s="35">
        <v>0</v>
      </c>
      <c r="F30" s="73">
        <v>1187</v>
      </c>
      <c r="G30" s="30">
        <f t="shared" si="1"/>
        <v>0</v>
      </c>
      <c r="H30" s="73">
        <v>1187</v>
      </c>
      <c r="I30" s="23">
        <v>0</v>
      </c>
      <c r="J30" s="23">
        <f t="shared" si="0"/>
        <v>-1187</v>
      </c>
      <c r="K30" s="100"/>
      <c r="L30" s="24">
        <v>0</v>
      </c>
      <c r="M30" s="24">
        <v>0</v>
      </c>
      <c r="N30" s="24">
        <v>0</v>
      </c>
      <c r="O30" s="29"/>
      <c r="P30" s="24">
        <v>0</v>
      </c>
      <c r="Q30" s="24">
        <v>0</v>
      </c>
      <c r="R30" s="24">
        <v>0</v>
      </c>
      <c r="S30" s="24">
        <v>0</v>
      </c>
    </row>
    <row r="31" spans="1:19" ht="40.5" customHeight="1" x14ac:dyDescent="0.2">
      <c r="A31" s="35" t="s">
        <v>54</v>
      </c>
      <c r="B31" s="72" t="s">
        <v>96</v>
      </c>
      <c r="C31" s="82" t="s">
        <v>65</v>
      </c>
      <c r="D31" s="73">
        <v>0.54</v>
      </c>
      <c r="E31" s="35">
        <v>0</v>
      </c>
      <c r="F31" s="73">
        <v>1931.8030000000001</v>
      </c>
      <c r="G31" s="30">
        <f t="shared" si="1"/>
        <v>0</v>
      </c>
      <c r="H31" s="73">
        <v>1931.8030000000001</v>
      </c>
      <c r="I31" s="23">
        <v>0</v>
      </c>
      <c r="J31" s="23">
        <f t="shared" si="0"/>
        <v>-1931.8030000000001</v>
      </c>
      <c r="K31" s="101"/>
      <c r="L31" s="24">
        <v>0</v>
      </c>
      <c r="M31" s="24">
        <v>0</v>
      </c>
      <c r="N31" s="24">
        <v>0</v>
      </c>
      <c r="O31" s="29"/>
      <c r="P31" s="24">
        <v>0</v>
      </c>
      <c r="Q31" s="24">
        <v>0</v>
      </c>
      <c r="R31" s="24">
        <v>0</v>
      </c>
      <c r="S31" s="24">
        <v>0</v>
      </c>
    </row>
    <row r="32" spans="1:19" ht="14.25" customHeight="1" x14ac:dyDescent="0.2">
      <c r="A32" s="35"/>
      <c r="B32" s="36" t="s">
        <v>50</v>
      </c>
      <c r="C32" s="35"/>
      <c r="D32" s="37"/>
      <c r="E32" s="35"/>
      <c r="F32" s="30">
        <f>F33+F34+F35+F36+F37</f>
        <v>203097.899</v>
      </c>
      <c r="G32" s="30"/>
      <c r="H32" s="78">
        <f>SUM(H33:H37)</f>
        <v>205922.69899999999</v>
      </c>
      <c r="I32" s="78">
        <f>SUM(I33:I37)</f>
        <v>0</v>
      </c>
      <c r="J32" s="23">
        <f>J33+J34+J35+J36+J37</f>
        <v>-193665.899</v>
      </c>
      <c r="K32" s="69"/>
      <c r="L32" s="24"/>
      <c r="M32" s="24"/>
      <c r="N32" s="24"/>
      <c r="O32" s="29"/>
      <c r="P32" s="24"/>
      <c r="Q32" s="25"/>
      <c r="R32" s="25"/>
      <c r="S32" s="25"/>
    </row>
    <row r="33" spans="1:19" ht="73.5" customHeight="1" x14ac:dyDescent="0.2">
      <c r="A33" s="76" t="s">
        <v>59</v>
      </c>
      <c r="B33" s="72" t="s">
        <v>85</v>
      </c>
      <c r="C33" s="60" t="s">
        <v>57</v>
      </c>
      <c r="D33" s="73">
        <v>0.75</v>
      </c>
      <c r="E33" s="35">
        <v>0</v>
      </c>
      <c r="F33" s="73">
        <v>66390.7</v>
      </c>
      <c r="G33" s="30">
        <v>0</v>
      </c>
      <c r="H33" s="73">
        <v>66390.7</v>
      </c>
      <c r="I33" s="23">
        <v>0</v>
      </c>
      <c r="J33" s="23">
        <f>I33-H33</f>
        <v>-66390.7</v>
      </c>
      <c r="K33" s="99" t="s">
        <v>83</v>
      </c>
      <c r="L33" s="24">
        <v>0</v>
      </c>
      <c r="M33" s="24">
        <v>0</v>
      </c>
      <c r="N33" s="24">
        <v>0</v>
      </c>
      <c r="O33" s="61"/>
      <c r="P33" s="24">
        <v>0</v>
      </c>
      <c r="Q33" s="25">
        <v>0</v>
      </c>
      <c r="R33" s="25">
        <v>0</v>
      </c>
      <c r="S33" s="25">
        <v>0</v>
      </c>
    </row>
    <row r="34" spans="1:19" ht="77.25" customHeight="1" x14ac:dyDescent="0.2">
      <c r="A34" s="59" t="s">
        <v>76</v>
      </c>
      <c r="B34" s="72" t="s">
        <v>97</v>
      </c>
      <c r="C34" s="60" t="s">
        <v>57</v>
      </c>
      <c r="D34" s="73">
        <v>0.53</v>
      </c>
      <c r="E34" s="35">
        <v>0</v>
      </c>
      <c r="F34" s="73">
        <v>44644.267</v>
      </c>
      <c r="G34" s="30">
        <v>0</v>
      </c>
      <c r="H34" s="73">
        <v>44644.267</v>
      </c>
      <c r="I34" s="23">
        <v>0</v>
      </c>
      <c r="J34" s="23">
        <f t="shared" ref="J34:J55" si="2">I34-H34</f>
        <v>-44644.267</v>
      </c>
      <c r="K34" s="100"/>
      <c r="L34" s="24">
        <v>0</v>
      </c>
      <c r="M34" s="24">
        <v>0</v>
      </c>
      <c r="N34" s="24">
        <v>0</v>
      </c>
      <c r="O34" s="61"/>
      <c r="P34" s="24">
        <v>0</v>
      </c>
      <c r="Q34" s="25">
        <v>0</v>
      </c>
      <c r="R34" s="25">
        <v>0</v>
      </c>
      <c r="S34" s="25">
        <v>0</v>
      </c>
    </row>
    <row r="35" spans="1:19" ht="51" customHeight="1" x14ac:dyDescent="0.2">
      <c r="A35" s="59" t="s">
        <v>66</v>
      </c>
      <c r="B35" s="72" t="s">
        <v>86</v>
      </c>
      <c r="C35" s="60" t="s">
        <v>57</v>
      </c>
      <c r="D35" s="73">
        <v>0.51500000000000001</v>
      </c>
      <c r="E35" s="35">
        <v>0</v>
      </c>
      <c r="F35" s="73">
        <v>46054.991999999998</v>
      </c>
      <c r="G35" s="30">
        <f t="shared" ref="G35:G36" si="3">I35</f>
        <v>0</v>
      </c>
      <c r="H35" s="73">
        <v>46054.991999999998</v>
      </c>
      <c r="I35" s="23">
        <v>0</v>
      </c>
      <c r="J35" s="23">
        <f t="shared" ref="J35:J36" si="4">I35-H35</f>
        <v>-46054.991999999998</v>
      </c>
      <c r="K35" s="100"/>
      <c r="L35" s="24">
        <v>0</v>
      </c>
      <c r="M35" s="24">
        <v>0</v>
      </c>
      <c r="N35" s="24">
        <v>0</v>
      </c>
      <c r="O35" s="61"/>
      <c r="P35" s="24">
        <v>0</v>
      </c>
      <c r="Q35" s="24">
        <v>0</v>
      </c>
      <c r="R35" s="24">
        <v>0</v>
      </c>
      <c r="S35" s="24">
        <v>0</v>
      </c>
    </row>
    <row r="36" spans="1:19" ht="51" customHeight="1" x14ac:dyDescent="0.2">
      <c r="A36" s="59" t="s">
        <v>67</v>
      </c>
      <c r="B36" s="72" t="s">
        <v>87</v>
      </c>
      <c r="C36" s="60" t="s">
        <v>57</v>
      </c>
      <c r="D36" s="73">
        <v>0.44</v>
      </c>
      <c r="E36" s="26">
        <v>0</v>
      </c>
      <c r="F36" s="73">
        <v>39400.74</v>
      </c>
      <c r="G36" s="30">
        <f t="shared" si="3"/>
        <v>0</v>
      </c>
      <c r="H36" s="73">
        <v>39400.74</v>
      </c>
      <c r="I36" s="23">
        <v>0</v>
      </c>
      <c r="J36" s="23">
        <f t="shared" si="4"/>
        <v>-39400.74</v>
      </c>
      <c r="K36" s="101"/>
      <c r="L36" s="24">
        <v>0</v>
      </c>
      <c r="M36" s="24">
        <v>0</v>
      </c>
      <c r="N36" s="24">
        <v>0</v>
      </c>
      <c r="O36" s="61"/>
      <c r="P36" s="24">
        <v>0</v>
      </c>
      <c r="Q36" s="24">
        <v>0</v>
      </c>
      <c r="R36" s="24">
        <v>0</v>
      </c>
      <c r="S36" s="24">
        <v>0</v>
      </c>
    </row>
    <row r="37" spans="1:19" ht="146.25" customHeight="1" x14ac:dyDescent="0.2">
      <c r="A37" s="59" t="s">
        <v>68</v>
      </c>
      <c r="B37" s="72" t="s">
        <v>58</v>
      </c>
      <c r="C37" s="60" t="s">
        <v>57</v>
      </c>
      <c r="D37" s="73">
        <v>0.3</v>
      </c>
      <c r="E37" s="35">
        <v>0</v>
      </c>
      <c r="F37" s="73">
        <f>22.024*300</f>
        <v>6607.2000000000007</v>
      </c>
      <c r="G37" s="30">
        <v>0</v>
      </c>
      <c r="H37" s="73">
        <v>9432</v>
      </c>
      <c r="I37" s="23">
        <v>0</v>
      </c>
      <c r="J37" s="23">
        <f>H37-F37</f>
        <v>2824.7999999999993</v>
      </c>
      <c r="K37" s="80" t="s">
        <v>122</v>
      </c>
      <c r="L37" s="24"/>
      <c r="M37" s="24">
        <v>0</v>
      </c>
      <c r="N37" s="24">
        <v>0</v>
      </c>
      <c r="O37" s="61"/>
      <c r="P37" s="24">
        <v>0</v>
      </c>
      <c r="Q37" s="25">
        <v>0</v>
      </c>
      <c r="R37" s="25">
        <v>0</v>
      </c>
      <c r="S37" s="25">
        <v>0</v>
      </c>
    </row>
    <row r="38" spans="1:19" ht="17.25" customHeight="1" x14ac:dyDescent="0.2">
      <c r="A38" s="59"/>
      <c r="B38" s="36" t="s">
        <v>61</v>
      </c>
      <c r="C38" s="60"/>
      <c r="D38" s="71"/>
      <c r="E38" s="35"/>
      <c r="F38" s="60">
        <f>F39+F40+F41+F42+F43</f>
        <v>449183.3</v>
      </c>
      <c r="G38" s="30"/>
      <c r="H38" s="79">
        <f>SUM(H39:H43)</f>
        <v>449183.3</v>
      </c>
      <c r="I38" s="79">
        <f>SUM(I43:I43)</f>
        <v>0</v>
      </c>
      <c r="J38" s="23">
        <f>J39+J40+J41+J42+J43</f>
        <v>-449183.3</v>
      </c>
      <c r="K38" s="70"/>
      <c r="L38" s="24"/>
      <c r="M38" s="24"/>
      <c r="N38" s="24"/>
      <c r="O38" s="61"/>
      <c r="P38" s="24"/>
      <c r="Q38" s="25"/>
      <c r="R38" s="25"/>
      <c r="S38" s="25"/>
    </row>
    <row r="39" spans="1:19" ht="26.25" customHeight="1" x14ac:dyDescent="0.2">
      <c r="A39" s="59" t="s">
        <v>69</v>
      </c>
      <c r="B39" s="72" t="s">
        <v>98</v>
      </c>
      <c r="C39" s="60" t="s">
        <v>64</v>
      </c>
      <c r="D39" s="73">
        <v>9820</v>
      </c>
      <c r="E39" s="35">
        <v>0</v>
      </c>
      <c r="F39" s="73">
        <v>243419.23199999999</v>
      </c>
      <c r="G39" s="30">
        <v>0</v>
      </c>
      <c r="H39" s="73">
        <v>243419.23199999999</v>
      </c>
      <c r="I39" s="22">
        <v>0</v>
      </c>
      <c r="J39" s="23">
        <f>I39-H39</f>
        <v>-243419.23199999999</v>
      </c>
      <c r="K39" s="99" t="s">
        <v>81</v>
      </c>
      <c r="L39" s="24">
        <v>0</v>
      </c>
      <c r="M39" s="24">
        <v>0</v>
      </c>
      <c r="N39" s="24">
        <v>0</v>
      </c>
      <c r="O39" s="61"/>
      <c r="P39" s="24">
        <v>0</v>
      </c>
      <c r="Q39" s="25">
        <v>0</v>
      </c>
      <c r="R39" s="25">
        <v>0</v>
      </c>
      <c r="S39" s="25">
        <v>0</v>
      </c>
    </row>
    <row r="40" spans="1:19" ht="18.75" customHeight="1" x14ac:dyDescent="0.2">
      <c r="A40" s="59" t="s">
        <v>70</v>
      </c>
      <c r="B40" s="72" t="s">
        <v>99</v>
      </c>
      <c r="C40" s="60" t="s">
        <v>64</v>
      </c>
      <c r="D40" s="73">
        <v>134</v>
      </c>
      <c r="E40" s="35">
        <v>0</v>
      </c>
      <c r="F40" s="73">
        <v>41531.800000000003</v>
      </c>
      <c r="G40" s="30">
        <v>0</v>
      </c>
      <c r="H40" s="73">
        <v>41531.800000000003</v>
      </c>
      <c r="I40" s="22">
        <v>0</v>
      </c>
      <c r="J40" s="23">
        <f>I40-H40</f>
        <v>-41531.800000000003</v>
      </c>
      <c r="K40" s="100"/>
      <c r="L40" s="24">
        <v>0</v>
      </c>
      <c r="M40" s="24">
        <v>0</v>
      </c>
      <c r="N40" s="24">
        <v>0</v>
      </c>
      <c r="O40" s="61"/>
      <c r="P40" s="24">
        <v>0</v>
      </c>
      <c r="Q40" s="25">
        <v>0</v>
      </c>
      <c r="R40" s="25">
        <v>0</v>
      </c>
      <c r="S40" s="25">
        <v>0</v>
      </c>
    </row>
    <row r="41" spans="1:19" ht="20.25" customHeight="1" x14ac:dyDescent="0.2">
      <c r="A41" s="59" t="s">
        <v>71</v>
      </c>
      <c r="B41" s="72" t="s">
        <v>100</v>
      </c>
      <c r="C41" s="60" t="s">
        <v>64</v>
      </c>
      <c r="D41" s="73">
        <v>5</v>
      </c>
      <c r="E41" s="35">
        <v>0</v>
      </c>
      <c r="F41" s="73">
        <v>126684.1</v>
      </c>
      <c r="G41" s="30">
        <v>0</v>
      </c>
      <c r="H41" s="73">
        <v>126684.1</v>
      </c>
      <c r="I41" s="22">
        <v>0</v>
      </c>
      <c r="J41" s="23">
        <f>I41-H41</f>
        <v>-126684.1</v>
      </c>
      <c r="K41" s="100"/>
      <c r="L41" s="24">
        <v>0</v>
      </c>
      <c r="M41" s="24">
        <v>0</v>
      </c>
      <c r="N41" s="24">
        <v>0</v>
      </c>
      <c r="O41" s="61"/>
      <c r="P41" s="24">
        <v>0</v>
      </c>
      <c r="Q41" s="25">
        <v>0</v>
      </c>
      <c r="R41" s="25">
        <v>0</v>
      </c>
      <c r="S41" s="25">
        <v>0</v>
      </c>
    </row>
    <row r="42" spans="1:19" ht="18" customHeight="1" x14ac:dyDescent="0.2">
      <c r="A42" s="59" t="s">
        <v>72</v>
      </c>
      <c r="B42" s="72" t="s">
        <v>62</v>
      </c>
      <c r="C42" s="60" t="s">
        <v>64</v>
      </c>
      <c r="D42" s="73">
        <v>35</v>
      </c>
      <c r="E42" s="35">
        <v>0</v>
      </c>
      <c r="F42" s="73">
        <v>36120.167999999998</v>
      </c>
      <c r="G42" s="30">
        <v>0</v>
      </c>
      <c r="H42" s="73">
        <v>36120.167999999998</v>
      </c>
      <c r="I42" s="22">
        <v>0</v>
      </c>
      <c r="J42" s="23">
        <f>I42-H42</f>
        <v>-36120.167999999998</v>
      </c>
      <c r="K42" s="100"/>
      <c r="L42" s="24">
        <v>0</v>
      </c>
      <c r="M42" s="24">
        <v>0</v>
      </c>
      <c r="N42" s="24">
        <v>0</v>
      </c>
      <c r="O42" s="61"/>
      <c r="P42" s="24">
        <v>0</v>
      </c>
      <c r="Q42" s="25">
        <v>0</v>
      </c>
      <c r="R42" s="25">
        <v>0</v>
      </c>
      <c r="S42" s="25">
        <v>0</v>
      </c>
    </row>
    <row r="43" spans="1:19" ht="18.75" customHeight="1" x14ac:dyDescent="0.2">
      <c r="A43" s="59" t="s">
        <v>73</v>
      </c>
      <c r="B43" s="72" t="s">
        <v>63</v>
      </c>
      <c r="C43" s="71" t="s">
        <v>64</v>
      </c>
      <c r="D43" s="73">
        <v>10</v>
      </c>
      <c r="E43" s="35">
        <v>0</v>
      </c>
      <c r="F43" s="73">
        <f>142.8*10</f>
        <v>1428</v>
      </c>
      <c r="G43" s="30">
        <v>0</v>
      </c>
      <c r="H43" s="73">
        <f>142.8*10</f>
        <v>1428</v>
      </c>
      <c r="I43" s="23">
        <v>0</v>
      </c>
      <c r="J43" s="23">
        <f>I43-H43</f>
        <v>-1428</v>
      </c>
      <c r="K43" s="101"/>
      <c r="L43" s="24">
        <v>0</v>
      </c>
      <c r="M43" s="24">
        <v>0</v>
      </c>
      <c r="N43" s="24">
        <v>0</v>
      </c>
      <c r="O43" s="61"/>
      <c r="P43" s="24">
        <v>0</v>
      </c>
      <c r="Q43" s="24">
        <v>0</v>
      </c>
      <c r="R43" s="24">
        <v>0</v>
      </c>
      <c r="S43" s="24">
        <v>0</v>
      </c>
    </row>
    <row r="44" spans="1:19" ht="20.25" customHeight="1" x14ac:dyDescent="0.2">
      <c r="A44" s="59"/>
      <c r="B44" s="36" t="s">
        <v>101</v>
      </c>
      <c r="C44" s="81"/>
      <c r="D44" s="81"/>
      <c r="E44" s="35"/>
      <c r="F44" s="60">
        <f>F45+F46</f>
        <v>48214.3</v>
      </c>
      <c r="G44" s="30"/>
      <c r="H44" s="79">
        <f>H45+H46</f>
        <v>48214.3</v>
      </c>
      <c r="I44" s="23">
        <f>I45+I46</f>
        <v>0</v>
      </c>
      <c r="J44" s="23">
        <f>J45+J46</f>
        <v>-48214.3</v>
      </c>
      <c r="K44" s="80"/>
      <c r="L44" s="24"/>
      <c r="M44" s="24"/>
      <c r="N44" s="24"/>
      <c r="O44" s="61"/>
      <c r="P44" s="24"/>
      <c r="Q44" s="24"/>
      <c r="R44" s="24"/>
      <c r="S44" s="24"/>
    </row>
    <row r="45" spans="1:19" ht="39.75" customHeight="1" x14ac:dyDescent="0.2">
      <c r="A45" s="59" t="s">
        <v>74</v>
      </c>
      <c r="B45" s="72" t="s">
        <v>102</v>
      </c>
      <c r="C45" s="81" t="s">
        <v>64</v>
      </c>
      <c r="D45" s="81">
        <v>2</v>
      </c>
      <c r="E45" s="35">
        <v>0</v>
      </c>
      <c r="F45" s="73">
        <f>15736.6*D45</f>
        <v>31473.200000000001</v>
      </c>
      <c r="G45" s="30">
        <v>0</v>
      </c>
      <c r="H45" s="73">
        <v>31473.200000000001</v>
      </c>
      <c r="I45" s="23">
        <v>0</v>
      </c>
      <c r="J45" s="23">
        <f>I45-H45</f>
        <v>-31473.200000000001</v>
      </c>
      <c r="K45" s="99" t="s">
        <v>81</v>
      </c>
      <c r="L45" s="24">
        <v>0</v>
      </c>
      <c r="M45" s="24">
        <v>0</v>
      </c>
      <c r="N45" s="24">
        <v>0</v>
      </c>
      <c r="O45" s="61"/>
      <c r="P45" s="24">
        <v>0</v>
      </c>
      <c r="Q45" s="24">
        <v>0</v>
      </c>
      <c r="R45" s="24">
        <v>0</v>
      </c>
      <c r="S45" s="24">
        <v>0</v>
      </c>
    </row>
    <row r="46" spans="1:19" ht="42" customHeight="1" x14ac:dyDescent="0.2">
      <c r="A46" s="59" t="s">
        <v>77</v>
      </c>
      <c r="B46" s="72" t="s">
        <v>103</v>
      </c>
      <c r="C46" s="81" t="s">
        <v>64</v>
      </c>
      <c r="D46" s="81">
        <v>1</v>
      </c>
      <c r="E46" s="35">
        <v>0</v>
      </c>
      <c r="F46" s="73">
        <f>16741.1*D46</f>
        <v>16741.099999999999</v>
      </c>
      <c r="G46" s="30">
        <v>0</v>
      </c>
      <c r="H46" s="73">
        <v>16741.099999999999</v>
      </c>
      <c r="I46" s="23">
        <v>0</v>
      </c>
      <c r="J46" s="23">
        <f>I46-H46</f>
        <v>-16741.099999999999</v>
      </c>
      <c r="K46" s="101"/>
      <c r="L46" s="24">
        <v>0</v>
      </c>
      <c r="M46" s="24">
        <v>0</v>
      </c>
      <c r="N46" s="24">
        <v>0</v>
      </c>
      <c r="O46" s="61"/>
      <c r="P46" s="24">
        <v>0</v>
      </c>
      <c r="Q46" s="24">
        <v>0</v>
      </c>
      <c r="R46" s="24">
        <v>0</v>
      </c>
      <c r="S46" s="24">
        <v>0</v>
      </c>
    </row>
    <row r="47" spans="1:19" s="66" customFormat="1" ht="23.25" customHeight="1" x14ac:dyDescent="0.2">
      <c r="A47" s="63"/>
      <c r="B47" s="36" t="s">
        <v>55</v>
      </c>
      <c r="C47" s="64"/>
      <c r="D47" s="65"/>
      <c r="E47" s="65"/>
      <c r="F47" s="64">
        <f>F44+F32+F25+F38</f>
        <v>717180.79300000006</v>
      </c>
      <c r="G47" s="64">
        <f>SUM(G26:G43)</f>
        <v>0</v>
      </c>
      <c r="H47" s="64">
        <f>H25+H32+H38+H44</f>
        <v>720005.59299999999</v>
      </c>
      <c r="I47" s="64">
        <f>I25+I32+I38</f>
        <v>0</v>
      </c>
      <c r="J47" s="64">
        <f>J44+J38+J32+J25</f>
        <v>-707748.79299999995</v>
      </c>
      <c r="K47" s="64"/>
      <c r="L47" s="64">
        <f>SUM(L33:L37)</f>
        <v>0</v>
      </c>
      <c r="M47" s="64">
        <f>SUM(M33:M37)</f>
        <v>0</v>
      </c>
      <c r="N47" s="64">
        <f>SUM(N33:N37)</f>
        <v>0</v>
      </c>
      <c r="O47" s="64"/>
      <c r="P47" s="64">
        <f>SUM(P33:P37)</f>
        <v>0</v>
      </c>
      <c r="Q47" s="64">
        <f>SUM(Q33:Q37)</f>
        <v>0</v>
      </c>
      <c r="R47" s="64">
        <f>SUM(R33:R37)</f>
        <v>0</v>
      </c>
      <c r="S47" s="64">
        <f>SUM(S33:S37)</f>
        <v>0</v>
      </c>
    </row>
    <row r="48" spans="1:19" s="54" customFormat="1" ht="20.25" customHeight="1" x14ac:dyDescent="0.2">
      <c r="A48" s="45"/>
      <c r="B48" s="32" t="s">
        <v>43</v>
      </c>
      <c r="C48" s="47"/>
      <c r="D48" s="55"/>
      <c r="E48" s="47"/>
      <c r="F48" s="46"/>
      <c r="G48" s="48"/>
      <c r="H48" s="50"/>
      <c r="I48" s="50"/>
      <c r="J48" s="50"/>
      <c r="K48" s="49"/>
      <c r="L48" s="51"/>
      <c r="M48" s="51"/>
      <c r="N48" s="51"/>
      <c r="O48" s="52"/>
      <c r="P48" s="51"/>
      <c r="Q48" s="53"/>
      <c r="R48" s="53"/>
      <c r="S48" s="53"/>
    </row>
    <row r="49" spans="1:19" s="54" customFormat="1" ht="20.25" customHeight="1" x14ac:dyDescent="0.2">
      <c r="A49" s="45"/>
      <c r="B49" s="75" t="s">
        <v>75</v>
      </c>
      <c r="C49" s="47"/>
      <c r="D49" s="55"/>
      <c r="E49" s="47"/>
      <c r="F49" s="60">
        <f>F50+F51+F52</f>
        <v>15874.687000000002</v>
      </c>
      <c r="G49" s="48"/>
      <c r="H49" s="78">
        <f>SUM(H50:H52)</f>
        <v>15874.687000000002</v>
      </c>
      <c r="I49" s="78">
        <f t="shared" ref="I49:J49" si="5">SUM(I50:I52)</f>
        <v>0</v>
      </c>
      <c r="J49" s="78">
        <f t="shared" si="5"/>
        <v>-15874.687000000002</v>
      </c>
      <c r="K49" s="49"/>
      <c r="L49" s="51"/>
      <c r="M49" s="51"/>
      <c r="N49" s="51"/>
      <c r="O49" s="52"/>
      <c r="P49" s="51"/>
      <c r="Q49" s="53"/>
      <c r="R49" s="53"/>
      <c r="S49" s="53"/>
    </row>
    <row r="50" spans="1:19" s="54" customFormat="1" ht="66" customHeight="1" x14ac:dyDescent="0.2">
      <c r="A50" s="59" t="s">
        <v>78</v>
      </c>
      <c r="B50" s="72" t="s">
        <v>104</v>
      </c>
      <c r="C50" s="71" t="s">
        <v>65</v>
      </c>
      <c r="D50" s="73">
        <v>0.47</v>
      </c>
      <c r="E50" s="35">
        <v>0</v>
      </c>
      <c r="F50" s="73">
        <v>2410.3220000000001</v>
      </c>
      <c r="G50" s="30">
        <f>I50</f>
        <v>0</v>
      </c>
      <c r="H50" s="73">
        <v>2410.3220000000001</v>
      </c>
      <c r="I50" s="23">
        <v>0</v>
      </c>
      <c r="J50" s="23">
        <f>I50-H50</f>
        <v>-2410.3220000000001</v>
      </c>
      <c r="K50" s="99" t="s">
        <v>82</v>
      </c>
      <c r="L50" s="24">
        <v>0</v>
      </c>
      <c r="M50" s="24">
        <v>0</v>
      </c>
      <c r="N50" s="24">
        <v>0</v>
      </c>
      <c r="O50" s="52"/>
      <c r="P50" s="24">
        <v>0</v>
      </c>
      <c r="Q50" s="24">
        <v>0</v>
      </c>
      <c r="R50" s="24">
        <v>0</v>
      </c>
      <c r="S50" s="24">
        <v>0</v>
      </c>
    </row>
    <row r="51" spans="1:19" s="54" customFormat="1" ht="61.5" customHeight="1" x14ac:dyDescent="0.2">
      <c r="A51" s="59" t="s">
        <v>79</v>
      </c>
      <c r="B51" s="72" t="s">
        <v>105</v>
      </c>
      <c r="C51" s="82" t="s">
        <v>65</v>
      </c>
      <c r="D51" s="73">
        <v>0.65</v>
      </c>
      <c r="E51" s="35">
        <v>0</v>
      </c>
      <c r="F51" s="73">
        <v>4872.6040000000003</v>
      </c>
      <c r="G51" s="30">
        <f t="shared" ref="G51:G52" si="6">I51</f>
        <v>0</v>
      </c>
      <c r="H51" s="73">
        <v>4872.6040000000003</v>
      </c>
      <c r="I51" s="23">
        <v>0</v>
      </c>
      <c r="J51" s="23">
        <f t="shared" ref="J51:J52" si="7">I51-H51</f>
        <v>-4872.6040000000003</v>
      </c>
      <c r="K51" s="100"/>
      <c r="L51" s="24">
        <v>0</v>
      </c>
      <c r="M51" s="24">
        <v>0</v>
      </c>
      <c r="N51" s="24">
        <v>0</v>
      </c>
      <c r="O51" s="52"/>
      <c r="P51" s="24">
        <v>0</v>
      </c>
      <c r="Q51" s="24">
        <v>0</v>
      </c>
      <c r="R51" s="24">
        <v>0</v>
      </c>
      <c r="S51" s="24">
        <v>0</v>
      </c>
    </row>
    <row r="52" spans="1:19" s="54" customFormat="1" ht="78.75" customHeight="1" x14ac:dyDescent="0.2">
      <c r="A52" s="59" t="s">
        <v>112</v>
      </c>
      <c r="B52" s="72" t="s">
        <v>106</v>
      </c>
      <c r="C52" s="82" t="s">
        <v>65</v>
      </c>
      <c r="D52" s="73">
        <v>1.57</v>
      </c>
      <c r="E52" s="35">
        <v>0</v>
      </c>
      <c r="F52" s="73">
        <v>8591.7610000000004</v>
      </c>
      <c r="G52" s="30">
        <f t="shared" si="6"/>
        <v>0</v>
      </c>
      <c r="H52" s="73">
        <v>8591.7610000000004</v>
      </c>
      <c r="I52" s="23">
        <v>0</v>
      </c>
      <c r="J52" s="23">
        <f t="shared" si="7"/>
        <v>-8591.7610000000004</v>
      </c>
      <c r="K52" s="101"/>
      <c r="L52" s="24">
        <v>0</v>
      </c>
      <c r="M52" s="24">
        <v>0</v>
      </c>
      <c r="N52" s="24">
        <v>0</v>
      </c>
      <c r="O52" s="52"/>
      <c r="P52" s="24">
        <v>0</v>
      </c>
      <c r="Q52" s="24">
        <v>0</v>
      </c>
      <c r="R52" s="24">
        <v>0</v>
      </c>
      <c r="S52" s="24">
        <v>0</v>
      </c>
    </row>
    <row r="53" spans="1:19" s="54" customFormat="1" ht="16.5" customHeight="1" x14ac:dyDescent="0.2">
      <c r="A53" s="45"/>
      <c r="B53" s="36" t="s">
        <v>50</v>
      </c>
      <c r="C53" s="46"/>
      <c r="D53" s="46"/>
      <c r="E53" s="47"/>
      <c r="F53" s="60">
        <f>F54+F55+F56+F57+F58</f>
        <v>327360.11799999996</v>
      </c>
      <c r="G53" s="48"/>
      <c r="H53" s="79">
        <f>SUM(H54:H58)</f>
        <v>327360.11799999996</v>
      </c>
      <c r="I53" s="79">
        <f t="shared" ref="I53:J53" si="8">SUM(I54:I58)</f>
        <v>0</v>
      </c>
      <c r="J53" s="79">
        <f t="shared" si="8"/>
        <v>-327360.11799999996</v>
      </c>
      <c r="K53" s="49"/>
      <c r="L53" s="51"/>
      <c r="M53" s="51"/>
      <c r="N53" s="51"/>
      <c r="O53" s="52"/>
      <c r="P53" s="51"/>
      <c r="Q53" s="53"/>
      <c r="R53" s="53"/>
      <c r="S53" s="53"/>
    </row>
    <row r="54" spans="1:19" ht="56.25" x14ac:dyDescent="0.2">
      <c r="A54" s="59" t="s">
        <v>113</v>
      </c>
      <c r="B54" s="72" t="s">
        <v>107</v>
      </c>
      <c r="C54" s="60" t="s">
        <v>57</v>
      </c>
      <c r="D54" s="73">
        <v>1.484</v>
      </c>
      <c r="E54" s="35">
        <v>0</v>
      </c>
      <c r="F54" s="73">
        <v>165713.37</v>
      </c>
      <c r="G54" s="30">
        <f>I54</f>
        <v>0</v>
      </c>
      <c r="H54" s="73">
        <v>165713.37</v>
      </c>
      <c r="I54" s="23">
        <v>0</v>
      </c>
      <c r="J54" s="23">
        <f t="shared" si="2"/>
        <v>-165713.37</v>
      </c>
      <c r="K54" s="83" t="s">
        <v>84</v>
      </c>
      <c r="L54" s="24">
        <v>0</v>
      </c>
      <c r="M54" s="24">
        <v>0</v>
      </c>
      <c r="N54" s="24">
        <v>0</v>
      </c>
      <c r="O54" s="61"/>
      <c r="P54" s="24">
        <v>0</v>
      </c>
      <c r="Q54" s="25">
        <v>0</v>
      </c>
      <c r="R54" s="25">
        <v>0</v>
      </c>
      <c r="S54" s="25">
        <v>0</v>
      </c>
    </row>
    <row r="55" spans="1:19" ht="64.5" customHeight="1" x14ac:dyDescent="0.2">
      <c r="A55" s="59" t="s">
        <v>114</v>
      </c>
      <c r="B55" s="72" t="s">
        <v>88</v>
      </c>
      <c r="C55" s="60" t="s">
        <v>57</v>
      </c>
      <c r="D55" s="73">
        <v>0.42899999999999999</v>
      </c>
      <c r="E55" s="35">
        <v>0</v>
      </c>
      <c r="F55" s="73">
        <v>40759.540999999997</v>
      </c>
      <c r="G55" s="30">
        <f t="shared" ref="G55" si="9">I55</f>
        <v>0</v>
      </c>
      <c r="H55" s="73">
        <v>40759.540999999997</v>
      </c>
      <c r="I55" s="23">
        <v>0</v>
      </c>
      <c r="J55" s="23">
        <f t="shared" si="2"/>
        <v>-40759.540999999997</v>
      </c>
      <c r="K55" s="83" t="s">
        <v>84</v>
      </c>
      <c r="L55" s="24">
        <v>0</v>
      </c>
      <c r="M55" s="24">
        <v>0</v>
      </c>
      <c r="N55" s="24">
        <v>0</v>
      </c>
      <c r="O55" s="61"/>
      <c r="P55" s="24">
        <v>0</v>
      </c>
      <c r="Q55" s="25">
        <v>0</v>
      </c>
      <c r="R55" s="25">
        <v>0</v>
      </c>
      <c r="S55" s="25">
        <v>0</v>
      </c>
    </row>
    <row r="56" spans="1:19" ht="65.25" customHeight="1" x14ac:dyDescent="0.2">
      <c r="A56" s="59" t="s">
        <v>115</v>
      </c>
      <c r="B56" s="72" t="s">
        <v>108</v>
      </c>
      <c r="C56" s="60" t="s">
        <v>65</v>
      </c>
      <c r="D56" s="73">
        <v>0.97260000000000002</v>
      </c>
      <c r="E56" s="35">
        <v>0</v>
      </c>
      <c r="F56" s="73">
        <v>51589.038</v>
      </c>
      <c r="G56" s="30">
        <v>0</v>
      </c>
      <c r="H56" s="73">
        <v>51589.038</v>
      </c>
      <c r="I56" s="23">
        <v>0</v>
      </c>
      <c r="J56" s="23">
        <f>I56-H56</f>
        <v>-51589.038</v>
      </c>
      <c r="K56" s="83" t="s">
        <v>89</v>
      </c>
      <c r="L56" s="24">
        <v>0</v>
      </c>
      <c r="M56" s="24">
        <v>0</v>
      </c>
      <c r="N56" s="24">
        <v>0</v>
      </c>
      <c r="O56" s="61"/>
      <c r="P56" s="24">
        <v>0</v>
      </c>
      <c r="Q56" s="25">
        <v>0</v>
      </c>
      <c r="R56" s="25">
        <v>0</v>
      </c>
      <c r="S56" s="25">
        <v>0</v>
      </c>
    </row>
    <row r="57" spans="1:19" ht="63.75" customHeight="1" x14ac:dyDescent="0.2">
      <c r="A57" s="59" t="s">
        <v>116</v>
      </c>
      <c r="B57" s="72" t="s">
        <v>109</v>
      </c>
      <c r="C57" s="60" t="s">
        <v>65</v>
      </c>
      <c r="D57" s="73">
        <v>0.19400000000000001</v>
      </c>
      <c r="E57" s="35">
        <v>0</v>
      </c>
      <c r="F57" s="73">
        <v>14813.178</v>
      </c>
      <c r="G57" s="30">
        <v>0</v>
      </c>
      <c r="H57" s="73">
        <v>14813.178</v>
      </c>
      <c r="I57" s="23">
        <v>0</v>
      </c>
      <c r="J57" s="23">
        <f>I57-H57</f>
        <v>-14813.178</v>
      </c>
      <c r="K57" s="83" t="s">
        <v>89</v>
      </c>
      <c r="L57" s="24">
        <v>0</v>
      </c>
      <c r="M57" s="24">
        <v>0</v>
      </c>
      <c r="N57" s="24">
        <v>0</v>
      </c>
      <c r="O57" s="61"/>
      <c r="P57" s="24">
        <v>0</v>
      </c>
      <c r="Q57" s="25">
        <v>0</v>
      </c>
      <c r="R57" s="25">
        <v>0</v>
      </c>
      <c r="S57" s="25">
        <v>0</v>
      </c>
    </row>
    <row r="58" spans="1:19" ht="60.75" customHeight="1" x14ac:dyDescent="0.2">
      <c r="A58" s="59" t="s">
        <v>117</v>
      </c>
      <c r="B58" s="72" t="s">
        <v>110</v>
      </c>
      <c r="C58" s="60" t="s">
        <v>65</v>
      </c>
      <c r="D58" s="73">
        <v>0.61</v>
      </c>
      <c r="E58" s="35"/>
      <c r="F58" s="73">
        <v>54484.991000000002</v>
      </c>
      <c r="G58" s="30">
        <v>0</v>
      </c>
      <c r="H58" s="73">
        <v>54484.991000000002</v>
      </c>
      <c r="I58" s="23">
        <v>0</v>
      </c>
      <c r="J58" s="23">
        <f>I58-H58</f>
        <v>-54484.991000000002</v>
      </c>
      <c r="K58" s="83" t="s">
        <v>89</v>
      </c>
      <c r="L58" s="24">
        <v>0</v>
      </c>
      <c r="M58" s="24">
        <v>0</v>
      </c>
      <c r="N58" s="24">
        <v>0</v>
      </c>
      <c r="O58" s="61"/>
      <c r="P58" s="24">
        <v>0</v>
      </c>
      <c r="Q58" s="25">
        <v>0</v>
      </c>
      <c r="R58" s="25">
        <v>0</v>
      </c>
      <c r="S58" s="25">
        <v>0</v>
      </c>
    </row>
    <row r="59" spans="1:19" ht="20.25" customHeight="1" x14ac:dyDescent="0.2">
      <c r="A59" s="59"/>
      <c r="B59" s="36" t="s">
        <v>101</v>
      </c>
      <c r="C59" s="82"/>
      <c r="D59" s="82"/>
      <c r="E59" s="35"/>
      <c r="F59" s="60">
        <f>F60</f>
        <v>65446.428571428565</v>
      </c>
      <c r="G59" s="30"/>
      <c r="H59" s="79">
        <f>H60</f>
        <v>65446.428571428565</v>
      </c>
      <c r="I59" s="23">
        <f>I60+I61</f>
        <v>0</v>
      </c>
      <c r="J59" s="23">
        <f>J60</f>
        <v>-65446.428571428565</v>
      </c>
      <c r="K59" s="80"/>
      <c r="L59" s="24"/>
      <c r="M59" s="24"/>
      <c r="N59" s="24"/>
      <c r="O59" s="61"/>
      <c r="P59" s="24"/>
      <c r="Q59" s="24"/>
      <c r="R59" s="24"/>
      <c r="S59" s="24"/>
    </row>
    <row r="60" spans="1:19" ht="48.75" customHeight="1" x14ac:dyDescent="0.2">
      <c r="A60" s="59" t="s">
        <v>118</v>
      </c>
      <c r="B60" s="72" t="s">
        <v>111</v>
      </c>
      <c r="C60" s="82" t="s">
        <v>64</v>
      </c>
      <c r="D60" s="82">
        <v>2</v>
      </c>
      <c r="E60" s="35">
        <v>0</v>
      </c>
      <c r="F60" s="73">
        <f>36650*2/1.12</f>
        <v>65446.428571428565</v>
      </c>
      <c r="G60" s="30">
        <v>0</v>
      </c>
      <c r="H60" s="73">
        <f>36650*2/1.12</f>
        <v>65446.428571428565</v>
      </c>
      <c r="I60" s="23">
        <v>0</v>
      </c>
      <c r="J60" s="23">
        <f>I60-H60</f>
        <v>-65446.428571428565</v>
      </c>
      <c r="K60" s="83" t="s">
        <v>89</v>
      </c>
      <c r="L60" s="24">
        <v>0</v>
      </c>
      <c r="M60" s="24">
        <v>0</v>
      </c>
      <c r="N60" s="24">
        <v>0</v>
      </c>
      <c r="O60" s="61"/>
      <c r="P60" s="24">
        <v>0</v>
      </c>
      <c r="Q60" s="24">
        <v>0</v>
      </c>
      <c r="R60" s="24">
        <v>0</v>
      </c>
      <c r="S60" s="24">
        <v>0</v>
      </c>
    </row>
    <row r="61" spans="1:19" s="56" customFormat="1" ht="23.25" customHeight="1" x14ac:dyDescent="0.2">
      <c r="A61" s="62"/>
      <c r="B61" s="36" t="s">
        <v>56</v>
      </c>
      <c r="C61" s="58"/>
      <c r="D61" s="65"/>
      <c r="E61" s="65"/>
      <c r="F61" s="64">
        <f>F59+F53+F49</f>
        <v>408681.23357142851</v>
      </c>
      <c r="G61" s="64">
        <f>SUM(G50:G55)</f>
        <v>0</v>
      </c>
      <c r="H61" s="64">
        <f>H49+H53+H59</f>
        <v>408681.23357142851</v>
      </c>
      <c r="I61" s="64">
        <f>I49+I53</f>
        <v>0</v>
      </c>
      <c r="J61" s="64">
        <f>J59+J53+J49</f>
        <v>-408681.23357142851</v>
      </c>
      <c r="K61" s="64"/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</row>
    <row r="62" spans="1:19" s="66" customFormat="1" ht="27.75" customHeight="1" x14ac:dyDescent="0.2">
      <c r="A62" s="28"/>
      <c r="B62" s="57" t="s">
        <v>119</v>
      </c>
      <c r="C62" s="28"/>
      <c r="D62" s="28"/>
      <c r="E62" s="28"/>
      <c r="F62" s="74">
        <f>F47+F61</f>
        <v>1125862.0265714286</v>
      </c>
      <c r="G62" s="74">
        <f>G47+G61</f>
        <v>0</v>
      </c>
      <c r="H62" s="74">
        <f>H47+H61</f>
        <v>1128686.8265714284</v>
      </c>
      <c r="I62" s="74">
        <f>I47+I61</f>
        <v>0</v>
      </c>
      <c r="J62" s="74">
        <f>J47+J61</f>
        <v>-1116430.0265714284</v>
      </c>
      <c r="K62" s="67"/>
      <c r="L62" s="67">
        <v>0</v>
      </c>
      <c r="M62" s="67">
        <f t="shared" ref="M62:S62" si="10">M47+M61</f>
        <v>0</v>
      </c>
      <c r="N62" s="67">
        <f t="shared" si="10"/>
        <v>0</v>
      </c>
      <c r="O62" s="67">
        <f t="shared" si="10"/>
        <v>0</v>
      </c>
      <c r="P62" s="67">
        <f t="shared" si="10"/>
        <v>0</v>
      </c>
      <c r="Q62" s="67">
        <f t="shared" si="10"/>
        <v>0</v>
      </c>
      <c r="R62" s="67">
        <f t="shared" si="10"/>
        <v>0</v>
      </c>
      <c r="S62" s="67">
        <f t="shared" si="10"/>
        <v>0</v>
      </c>
    </row>
  </sheetData>
  <mergeCells count="23">
    <mergeCell ref="K50:K52"/>
    <mergeCell ref="K33:K36"/>
    <mergeCell ref="C21:C22"/>
    <mergeCell ref="H21:K21"/>
    <mergeCell ref="K39:K43"/>
    <mergeCell ref="F21:G21"/>
    <mergeCell ref="K26:K31"/>
    <mergeCell ref="K45:K46"/>
    <mergeCell ref="L21:O21"/>
    <mergeCell ref="B21:B22"/>
    <mergeCell ref="A9:S9"/>
    <mergeCell ref="A10:S10"/>
    <mergeCell ref="A11:S11"/>
    <mergeCell ref="A12:S12"/>
    <mergeCell ref="A15:S15"/>
    <mergeCell ref="A14:S14"/>
    <mergeCell ref="P21:Q21"/>
    <mergeCell ref="R21:S21"/>
    <mergeCell ref="A18:D19"/>
    <mergeCell ref="E18:S19"/>
    <mergeCell ref="A20:A22"/>
    <mergeCell ref="B20:S20"/>
    <mergeCell ref="D21:E21"/>
  </mergeCells>
  <pageMargins left="0.23622047244094491" right="0.27559055118110237" top="0" bottom="0" header="0.23622047244094491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1" sqref="E11"/>
    </sheetView>
  </sheetViews>
  <sheetFormatPr defaultRowHeight="15" x14ac:dyDescent="0.25"/>
  <cols>
    <col min="1" max="1" width="42.42578125" style="2" customWidth="1"/>
    <col min="2" max="6" width="17.7109375" style="2" customWidth="1"/>
  </cols>
  <sheetData>
    <row r="1" spans="1:6" x14ac:dyDescent="0.25">
      <c r="A1" s="5"/>
      <c r="B1" s="5"/>
      <c r="C1" s="5"/>
      <c r="D1" s="5"/>
      <c r="E1" s="5"/>
      <c r="F1" s="6" t="s">
        <v>21</v>
      </c>
    </row>
    <row r="2" spans="1:6" x14ac:dyDescent="0.25">
      <c r="A2" s="5"/>
      <c r="B2" s="5"/>
      <c r="C2" s="5"/>
      <c r="D2" s="5"/>
      <c r="E2" s="5"/>
      <c r="F2" s="6" t="s">
        <v>22</v>
      </c>
    </row>
    <row r="3" spans="1:6" x14ac:dyDescent="0.25">
      <c r="A3" s="5"/>
      <c r="B3" s="5"/>
      <c r="C3" s="5"/>
      <c r="D3" s="5"/>
      <c r="E3" s="5"/>
      <c r="F3" s="6" t="s">
        <v>23</v>
      </c>
    </row>
    <row r="4" spans="1:6" x14ac:dyDescent="0.25">
      <c r="A4" s="5"/>
      <c r="B4" s="5"/>
      <c r="C4" s="5"/>
      <c r="D4" s="5"/>
      <c r="E4" s="5"/>
      <c r="F4" s="6" t="s">
        <v>24</v>
      </c>
    </row>
    <row r="5" spans="1:6" x14ac:dyDescent="0.25">
      <c r="A5" s="5"/>
      <c r="B5" s="5"/>
      <c r="C5" s="5"/>
      <c r="D5" s="5"/>
      <c r="E5" s="5"/>
      <c r="F5" s="6" t="s">
        <v>25</v>
      </c>
    </row>
    <row r="6" spans="1:6" x14ac:dyDescent="0.25">
      <c r="A6" s="5"/>
      <c r="B6" s="5"/>
      <c r="C6" s="5"/>
      <c r="D6" s="5"/>
      <c r="E6" s="5"/>
      <c r="F6" s="6" t="s">
        <v>26</v>
      </c>
    </row>
    <row r="7" spans="1:6" x14ac:dyDescent="0.25">
      <c r="A7" s="5"/>
      <c r="B7" s="5"/>
      <c r="C7" s="5"/>
      <c r="D7" s="5"/>
      <c r="E7" s="5"/>
      <c r="F7" s="5"/>
    </row>
    <row r="8" spans="1:6" ht="108" customHeight="1" x14ac:dyDescent="0.25">
      <c r="A8" s="7" t="s">
        <v>45</v>
      </c>
      <c r="B8" s="7" t="s">
        <v>27</v>
      </c>
      <c r="C8" s="7" t="s">
        <v>28</v>
      </c>
      <c r="D8" s="7" t="s">
        <v>29</v>
      </c>
      <c r="E8" s="7" t="s">
        <v>30</v>
      </c>
      <c r="F8" s="7" t="s">
        <v>31</v>
      </c>
    </row>
    <row r="9" spans="1:6" ht="51" x14ac:dyDescent="0.25">
      <c r="A9" s="3" t="s">
        <v>32</v>
      </c>
      <c r="B9" s="9" t="s">
        <v>47</v>
      </c>
      <c r="C9" s="9" t="s">
        <v>47</v>
      </c>
      <c r="D9" s="9" t="s">
        <v>47</v>
      </c>
      <c r="E9" s="9" t="s">
        <v>47</v>
      </c>
      <c r="F9" s="9"/>
    </row>
    <row r="10" spans="1:6" ht="53.25" customHeight="1" x14ac:dyDescent="0.25">
      <c r="A10" s="3" t="s">
        <v>33</v>
      </c>
      <c r="B10" s="9" t="s">
        <v>47</v>
      </c>
      <c r="C10" s="9" t="s">
        <v>47</v>
      </c>
      <c r="D10" s="9" t="s">
        <v>47</v>
      </c>
      <c r="E10" s="9" t="s">
        <v>47</v>
      </c>
      <c r="F10" s="9"/>
    </row>
    <row r="11" spans="1:6" ht="38.25" x14ac:dyDescent="0.25">
      <c r="A11" s="3" t="s">
        <v>34</v>
      </c>
      <c r="B11" s="9" t="s">
        <v>47</v>
      </c>
      <c r="C11" s="9" t="s">
        <v>47</v>
      </c>
      <c r="D11" s="9" t="s">
        <v>47</v>
      </c>
      <c r="E11" s="9" t="s">
        <v>47</v>
      </c>
      <c r="F11" s="9"/>
    </row>
    <row r="12" spans="1:6" ht="38.25" x14ac:dyDescent="0.25">
      <c r="A12" s="3" t="s">
        <v>35</v>
      </c>
      <c r="B12" s="9" t="s">
        <v>47</v>
      </c>
      <c r="C12" s="9" t="s">
        <v>47</v>
      </c>
      <c r="D12" s="9" t="s">
        <v>47</v>
      </c>
      <c r="E12" s="9" t="s">
        <v>47</v>
      </c>
      <c r="F12" s="9"/>
    </row>
    <row r="13" spans="1:6" x14ac:dyDescent="0.25">
      <c r="A13" s="4" t="s">
        <v>36</v>
      </c>
      <c r="B13" s="4"/>
      <c r="C13" s="4"/>
      <c r="D13" s="4"/>
      <c r="E13" s="4"/>
      <c r="F13" s="4"/>
    </row>
    <row r="14" spans="1:6" x14ac:dyDescent="0.25">
      <c r="A14" s="4" t="s">
        <v>36</v>
      </c>
      <c r="B14" s="4"/>
      <c r="C14" s="4"/>
      <c r="D14" s="4"/>
      <c r="E14" s="4"/>
      <c r="F14" s="4"/>
    </row>
    <row r="15" spans="1:6" ht="15" customHeight="1" x14ac:dyDescent="0.25">
      <c r="A15" s="5"/>
      <c r="B15" s="5"/>
      <c r="C15" s="5"/>
      <c r="D15" s="5"/>
      <c r="E15" s="5"/>
      <c r="F15" s="5"/>
    </row>
    <row r="16" spans="1:6" ht="16.5" x14ac:dyDescent="0.25">
      <c r="A16" s="8" t="s">
        <v>46</v>
      </c>
      <c r="B16" s="5"/>
      <c r="C16" s="5"/>
      <c r="D16" s="5"/>
      <c r="E16" s="5"/>
      <c r="F16" s="5"/>
    </row>
  </sheetData>
  <pageMargins left="0.47" right="0.4" top="0.44" bottom="0.4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приложение 4 продолжение</vt:lpstr>
      <vt:lpstr>'приложение 4'!Заголовки_для_печати</vt:lpstr>
      <vt:lpstr>'приложение 4'!Область_печати</vt:lpstr>
    </vt:vector>
  </TitlesOfParts>
  <Company>XTreme.ws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Admin</cp:lastModifiedBy>
  <cp:lastPrinted>2025-12-22T05:06:27Z</cp:lastPrinted>
  <dcterms:created xsi:type="dcterms:W3CDTF">2017-06-02T04:26:59Z</dcterms:created>
  <dcterms:modified xsi:type="dcterms:W3CDTF">2025-12-22T05:07:32Z</dcterms:modified>
</cp:coreProperties>
</file>