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9D1CDDF-9600-4152-B5F9-6542C4484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ода+стоки" sheetId="8" r:id="rId1"/>
    <sheet name="сравнитель" sheetId="4" state="hidden" r:id="rId2"/>
    <sheet name="сравнительная (2)" sheetId="5" state="hidden" r:id="rId3"/>
  </sheets>
  <definedNames>
    <definedName name="_xlnm._FilterDatabase" localSheetId="0" hidden="1">'вода+стоки'!$A$9:$Q$109</definedName>
    <definedName name="_xlnm.Print_Area" localSheetId="0">'вода+стоки'!$A$1:$H$109</definedName>
    <definedName name="_xlnm.Print_Area" localSheetId="1">сравнитель!$A$1:$O$376</definedName>
    <definedName name="_xlnm.Print_Area" localSheetId="2">'сравнительная (2)'!$A$1:$O$421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8" l="1"/>
  <c r="F102" i="8"/>
  <c r="G105" i="8" l="1"/>
  <c r="G104" i="8"/>
  <c r="G103" i="8"/>
  <c r="G90" i="8"/>
  <c r="G89" i="8"/>
  <c r="G88" i="8"/>
  <c r="G80" i="8" s="1"/>
  <c r="G76" i="8"/>
  <c r="G73" i="8"/>
  <c r="G72" i="8"/>
  <c r="G69" i="8" s="1"/>
  <c r="F68" i="8"/>
  <c r="F44" i="8" s="1"/>
  <c r="G65" i="8"/>
  <c r="G64" i="8"/>
  <c r="G63" i="8"/>
  <c r="G62" i="8"/>
  <c r="G61" i="8"/>
  <c r="G60" i="8"/>
  <c r="G59" i="8"/>
  <c r="G58" i="8"/>
  <c r="G57" i="8"/>
  <c r="G56" i="8"/>
  <c r="G55" i="8"/>
  <c r="G51" i="8"/>
  <c r="G50" i="8"/>
  <c r="G33" i="8"/>
  <c r="G28" i="8" s="1"/>
  <c r="G12" i="8"/>
  <c r="F107" i="8"/>
  <c r="F98" i="8"/>
  <c r="F90" i="8"/>
  <c r="G102" i="8" l="1"/>
  <c r="G109" i="8" s="1"/>
  <c r="G44" i="8"/>
  <c r="G74" i="8" s="1"/>
  <c r="F80" i="8"/>
  <c r="F109" i="8" s="1"/>
  <c r="F76" i="8"/>
  <c r="F28" i="8"/>
  <c r="F69" i="8"/>
  <c r="E33" i="8"/>
  <c r="F18" i="8" l="1"/>
  <c r="F12" i="8"/>
  <c r="F74" i="8" l="1"/>
  <c r="E10" i="8" s="1"/>
  <c r="E108" i="8"/>
  <c r="E107" i="8" s="1"/>
  <c r="E80" i="8"/>
  <c r="E90" i="8"/>
  <c r="E49" i="8"/>
  <c r="E69" i="8"/>
  <c r="E28" i="8"/>
  <c r="E18" i="8"/>
  <c r="E109" i="8" l="1"/>
  <c r="E44" i="8"/>
  <c r="E74" i="8" s="1"/>
  <c r="F421" i="5" l="1"/>
  <c r="F413" i="5"/>
  <c r="I413" i="5"/>
  <c r="F408" i="5"/>
  <c r="F410" i="5"/>
  <c r="D420" i="5" l="1"/>
  <c r="G410" i="5" l="1"/>
  <c r="H410" i="5"/>
  <c r="D410" i="5"/>
  <c r="F420" i="5"/>
  <c r="F419" i="5" s="1"/>
  <c r="F409" i="5"/>
  <c r="G409" i="5"/>
  <c r="H409" i="5"/>
  <c r="F412" i="5"/>
  <c r="F411" i="5" s="1"/>
  <c r="G138" i="5"/>
  <c r="G139" i="5"/>
  <c r="H139" i="5" s="1"/>
  <c r="G140" i="5"/>
  <c r="H140" i="5" s="1"/>
  <c r="G141" i="5"/>
  <c r="G137" i="5"/>
  <c r="H137" i="5" s="1"/>
  <c r="G167" i="5"/>
  <c r="H167" i="5" s="1"/>
  <c r="G168" i="5"/>
  <c r="H168" i="5" s="1"/>
  <c r="G169" i="5"/>
  <c r="H169" i="5" s="1"/>
  <c r="G170" i="5"/>
  <c r="H170" i="5" s="1"/>
  <c r="G166" i="5"/>
  <c r="H166" i="5" s="1"/>
  <c r="G413" i="5" l="1"/>
  <c r="G421" i="5"/>
  <c r="H141" i="5"/>
  <c r="G420" i="5"/>
  <c r="G419" i="5" s="1"/>
  <c r="G412" i="5"/>
  <c r="H138" i="5"/>
  <c r="G408" i="5"/>
  <c r="H408" i="5"/>
  <c r="D408" i="5"/>
  <c r="H413" i="5" l="1"/>
  <c r="H421" i="5"/>
  <c r="H420" i="5"/>
  <c r="H412" i="5"/>
  <c r="E420" i="5"/>
  <c r="H419" i="5" l="1"/>
  <c r="M421" i="5"/>
  <c r="D421" i="5" l="1"/>
  <c r="O421" i="5" l="1"/>
  <c r="O420" i="5"/>
  <c r="M420" i="5"/>
  <c r="M419" i="5" s="1"/>
  <c r="N418" i="5"/>
  <c r="O418" i="5"/>
  <c r="M418" i="5"/>
  <c r="O417" i="5"/>
  <c r="M417" i="5"/>
  <c r="M416" i="5" s="1"/>
  <c r="O407" i="5"/>
  <c r="M407" i="5"/>
  <c r="O413" i="5"/>
  <c r="M413" i="5"/>
  <c r="O412" i="5"/>
  <c r="M412" i="5"/>
  <c r="O409" i="5"/>
  <c r="M409" i="5"/>
  <c r="D419" i="5"/>
  <c r="G418" i="5"/>
  <c r="H418" i="5"/>
  <c r="G407" i="5"/>
  <c r="G406" i="5" s="1"/>
  <c r="H407" i="5"/>
  <c r="H406" i="5" s="1"/>
  <c r="H411" i="5"/>
  <c r="F418" i="5"/>
  <c r="F407" i="5"/>
  <c r="F417" i="5" s="1"/>
  <c r="D413" i="5"/>
  <c r="D412" i="5"/>
  <c r="D409" i="5"/>
  <c r="D418" i="5" s="1"/>
  <c r="D407" i="5"/>
  <c r="D417" i="5" s="1"/>
  <c r="D378" i="5"/>
  <c r="D379" i="5"/>
  <c r="D376" i="5"/>
  <c r="M376" i="5"/>
  <c r="E376" i="5"/>
  <c r="O411" i="5" l="1"/>
  <c r="O416" i="5"/>
  <c r="M411" i="5"/>
  <c r="O419" i="5"/>
  <c r="O415" i="5" s="1"/>
  <c r="O406" i="5"/>
  <c r="O405" i="5" s="1"/>
  <c r="M406" i="5"/>
  <c r="M415" i="5"/>
  <c r="H417" i="5"/>
  <c r="H416" i="5" s="1"/>
  <c r="H415" i="5" s="1"/>
  <c r="D416" i="5"/>
  <c r="D415" i="5" s="1"/>
  <c r="G417" i="5"/>
  <c r="G416" i="5" s="1"/>
  <c r="D406" i="5"/>
  <c r="F406" i="5"/>
  <c r="F405" i="5" s="1"/>
  <c r="D411" i="5"/>
  <c r="D377" i="5"/>
  <c r="F416" i="5"/>
  <c r="F415" i="5" s="1"/>
  <c r="H405" i="5"/>
  <c r="M379" i="5"/>
  <c r="M378" i="5"/>
  <c r="M377" i="5"/>
  <c r="M405" i="5" l="1"/>
  <c r="M355" i="5"/>
  <c r="M442" i="5" l="1"/>
  <c r="O430" i="5"/>
  <c r="N430" i="5"/>
  <c r="M430" i="5"/>
  <c r="J371" i="5"/>
  <c r="I371" i="5"/>
  <c r="H371" i="5"/>
  <c r="G371" i="5"/>
  <c r="F371" i="5"/>
  <c r="D371" i="5"/>
  <c r="J370" i="5"/>
  <c r="I370" i="5"/>
  <c r="H370" i="5"/>
  <c r="G370" i="5"/>
  <c r="F370" i="5"/>
  <c r="D370" i="5"/>
  <c r="J368" i="5"/>
  <c r="I368" i="5"/>
  <c r="H368" i="5"/>
  <c r="G368" i="5"/>
  <c r="F368" i="5"/>
  <c r="D368" i="5"/>
  <c r="I367" i="5"/>
  <c r="H367" i="5"/>
  <c r="G367" i="5"/>
  <c r="F367" i="5"/>
  <c r="D367" i="5"/>
  <c r="H365" i="5"/>
  <c r="G365" i="5"/>
  <c r="F365" i="5"/>
  <c r="D365" i="5"/>
  <c r="I364" i="5"/>
  <c r="H364" i="5"/>
  <c r="G364" i="5"/>
  <c r="F364" i="5"/>
  <c r="D364" i="5"/>
  <c r="I362" i="5"/>
  <c r="H362" i="5"/>
  <c r="G362" i="5"/>
  <c r="F362" i="5"/>
  <c r="D362" i="5"/>
  <c r="H361" i="5"/>
  <c r="H360" i="5" s="1"/>
  <c r="G361" i="5"/>
  <c r="G360" i="5" s="1"/>
  <c r="F361" i="5"/>
  <c r="D361" i="5"/>
  <c r="I358" i="5"/>
  <c r="H358" i="5"/>
  <c r="G358" i="5"/>
  <c r="F358" i="5"/>
  <c r="D358" i="5"/>
  <c r="N355" i="5"/>
  <c r="O354" i="5"/>
  <c r="I350" i="5"/>
  <c r="I351" i="5" s="1"/>
  <c r="H341" i="5"/>
  <c r="G341" i="5"/>
  <c r="H340" i="5"/>
  <c r="G340" i="5"/>
  <c r="E339" i="5"/>
  <c r="E340" i="5" s="1"/>
  <c r="E338" i="5" s="1"/>
  <c r="G338" i="5"/>
  <c r="F338" i="5"/>
  <c r="F340" i="5" s="1"/>
  <c r="F336" i="5"/>
  <c r="E335" i="5"/>
  <c r="E334" i="5"/>
  <c r="E333" i="5"/>
  <c r="F331" i="5"/>
  <c r="E330" i="5"/>
  <c r="E329" i="5"/>
  <c r="E328" i="5"/>
  <c r="E327" i="5"/>
  <c r="E326" i="5"/>
  <c r="N322" i="5"/>
  <c r="H322" i="5"/>
  <c r="E321" i="5"/>
  <c r="E322" i="5" s="1"/>
  <c r="O320" i="5"/>
  <c r="O322" i="5" s="1"/>
  <c r="N320" i="5"/>
  <c r="H320" i="5"/>
  <c r="F320" i="5"/>
  <c r="F322" i="5" s="1"/>
  <c r="F318" i="5"/>
  <c r="O315" i="5"/>
  <c r="N315" i="5"/>
  <c r="M315" i="5"/>
  <c r="O314" i="5"/>
  <c r="N314" i="5"/>
  <c r="M314" i="5"/>
  <c r="E309" i="5"/>
  <c r="E308" i="5"/>
  <c r="E307" i="5"/>
  <c r="F305" i="5"/>
  <c r="N302" i="5"/>
  <c r="N297" i="5" s="1"/>
  <c r="E301" i="5"/>
  <c r="E300" i="5"/>
  <c r="E299" i="5"/>
  <c r="P298" i="5"/>
  <c r="E298" i="5"/>
  <c r="O297" i="5"/>
  <c r="M297" i="5"/>
  <c r="O296" i="5"/>
  <c r="M296" i="5"/>
  <c r="N295" i="5"/>
  <c r="N294" i="5"/>
  <c r="N293" i="5"/>
  <c r="E292" i="5"/>
  <c r="E291" i="5"/>
  <c r="N290" i="5"/>
  <c r="E290" i="5"/>
  <c r="E289" i="5"/>
  <c r="Q288" i="5"/>
  <c r="P288" i="5"/>
  <c r="N285" i="5"/>
  <c r="H285" i="5"/>
  <c r="G285" i="5"/>
  <c r="P284" i="5"/>
  <c r="E284" i="5"/>
  <c r="E285" i="5" s="1"/>
  <c r="O283" i="5"/>
  <c r="O285" i="5" s="1"/>
  <c r="N283" i="5"/>
  <c r="H283" i="5"/>
  <c r="G283" i="5"/>
  <c r="F283" i="5"/>
  <c r="F285" i="5" s="1"/>
  <c r="F281" i="5"/>
  <c r="O277" i="5"/>
  <c r="N277" i="5"/>
  <c r="M277" i="5"/>
  <c r="O276" i="5"/>
  <c r="N276" i="5"/>
  <c r="M276" i="5"/>
  <c r="E272" i="5"/>
  <c r="E271" i="5"/>
  <c r="E270" i="5"/>
  <c r="E269" i="5"/>
  <c r="E268" i="5"/>
  <c r="F266" i="5"/>
  <c r="N265" i="5"/>
  <c r="N264" i="5"/>
  <c r="N263" i="5"/>
  <c r="N262" i="5"/>
  <c r="E261" i="5"/>
  <c r="E260" i="5"/>
  <c r="E259" i="5"/>
  <c r="E258" i="5"/>
  <c r="E257" i="5"/>
  <c r="O256" i="5"/>
  <c r="M256" i="5"/>
  <c r="O255" i="5"/>
  <c r="M255" i="5"/>
  <c r="N254" i="5"/>
  <c r="N253" i="5"/>
  <c r="Q252" i="5"/>
  <c r="P252" i="5"/>
  <c r="E252" i="5"/>
  <c r="E251" i="5"/>
  <c r="Q250" i="5"/>
  <c r="P250" i="5"/>
  <c r="E250" i="5"/>
  <c r="E249" i="5"/>
  <c r="E248" i="5"/>
  <c r="N247" i="5"/>
  <c r="E247" i="5"/>
  <c r="N246" i="5"/>
  <c r="E246" i="5"/>
  <c r="P245" i="5"/>
  <c r="N245" i="5"/>
  <c r="E245" i="5"/>
  <c r="N244" i="5"/>
  <c r="E244" i="5"/>
  <c r="N243" i="5"/>
  <c r="E243" i="5"/>
  <c r="Q240" i="5"/>
  <c r="Q248" i="5" s="1"/>
  <c r="P240" i="5"/>
  <c r="N239" i="5"/>
  <c r="E238" i="5"/>
  <c r="E239" i="5" s="1"/>
  <c r="O237" i="5"/>
  <c r="O239" i="5" s="1"/>
  <c r="N237" i="5"/>
  <c r="F237" i="5"/>
  <c r="F239" i="5" s="1"/>
  <c r="H235" i="5"/>
  <c r="G235" i="5"/>
  <c r="F235" i="5"/>
  <c r="Q234" i="5"/>
  <c r="P234" i="5"/>
  <c r="P299" i="5" s="1"/>
  <c r="E234" i="5"/>
  <c r="E233" i="5"/>
  <c r="E232" i="5"/>
  <c r="E231" i="5"/>
  <c r="E230" i="5"/>
  <c r="Q229" i="5"/>
  <c r="P229" i="5"/>
  <c r="E229" i="5"/>
  <c r="N227" i="5"/>
  <c r="N226" i="5"/>
  <c r="E226" i="5"/>
  <c r="E225" i="5"/>
  <c r="E224" i="5"/>
  <c r="Q223" i="5"/>
  <c r="P223" i="5"/>
  <c r="E223" i="5"/>
  <c r="E222" i="5"/>
  <c r="Q221" i="5"/>
  <c r="P221" i="5"/>
  <c r="N221" i="5"/>
  <c r="E221" i="5"/>
  <c r="N220" i="5"/>
  <c r="E220" i="5"/>
  <c r="O219" i="5"/>
  <c r="O362" i="5" s="1"/>
  <c r="M219" i="5"/>
  <c r="M362" i="5" s="1"/>
  <c r="O218" i="5"/>
  <c r="M218" i="5"/>
  <c r="N217" i="5"/>
  <c r="N216" i="5"/>
  <c r="E215" i="5"/>
  <c r="E214" i="5"/>
  <c r="E213" i="5"/>
  <c r="Q212" i="5"/>
  <c r="P212" i="5"/>
  <c r="H211" i="5"/>
  <c r="G211" i="5"/>
  <c r="F211" i="5"/>
  <c r="E210" i="5"/>
  <c r="E209" i="5"/>
  <c r="E208" i="5"/>
  <c r="Q207" i="5"/>
  <c r="P207" i="5"/>
  <c r="E206" i="5"/>
  <c r="O205" i="5"/>
  <c r="N205" i="5"/>
  <c r="M205" i="5"/>
  <c r="O204" i="5"/>
  <c r="M204" i="5"/>
  <c r="E203" i="5"/>
  <c r="E202" i="5"/>
  <c r="E201" i="5"/>
  <c r="E200" i="5"/>
  <c r="E199" i="5"/>
  <c r="Q198" i="5"/>
  <c r="P198" i="5"/>
  <c r="E198" i="5"/>
  <c r="E197" i="5"/>
  <c r="N196" i="5"/>
  <c r="E196" i="5"/>
  <c r="N195" i="5"/>
  <c r="E195" i="5"/>
  <c r="N194" i="5"/>
  <c r="E194" i="5"/>
  <c r="N193" i="5"/>
  <c r="E193" i="5"/>
  <c r="N192" i="5"/>
  <c r="E192" i="5"/>
  <c r="N191" i="5"/>
  <c r="E191" i="5"/>
  <c r="Q190" i="5"/>
  <c r="P190" i="5"/>
  <c r="N190" i="5"/>
  <c r="E190" i="5"/>
  <c r="N189" i="5"/>
  <c r="N188" i="5"/>
  <c r="E188" i="5"/>
  <c r="N187" i="5"/>
  <c r="E187" i="5"/>
  <c r="N186" i="5"/>
  <c r="E186" i="5"/>
  <c r="N185" i="5"/>
  <c r="E185" i="5"/>
  <c r="Q184" i="5"/>
  <c r="P184" i="5"/>
  <c r="N184" i="5"/>
  <c r="E184" i="5"/>
  <c r="Q182" i="5"/>
  <c r="P182" i="5"/>
  <c r="G180" i="5"/>
  <c r="E179" i="5"/>
  <c r="E178" i="5" s="1"/>
  <c r="E180" i="5" s="1"/>
  <c r="O178" i="5"/>
  <c r="G178" i="5"/>
  <c r="F178" i="5"/>
  <c r="F180" i="5" s="1"/>
  <c r="H176" i="5"/>
  <c r="G176" i="5"/>
  <c r="F176" i="5"/>
  <c r="N174" i="5"/>
  <c r="N173" i="5"/>
  <c r="O172" i="5"/>
  <c r="M172" i="5"/>
  <c r="Q171" i="5"/>
  <c r="Q180" i="5" s="1"/>
  <c r="Q291" i="5" s="1"/>
  <c r="P171" i="5"/>
  <c r="P289" i="5" s="1"/>
  <c r="E171" i="5"/>
  <c r="E164" i="5"/>
  <c r="E163" i="5"/>
  <c r="P162" i="5"/>
  <c r="P180" i="5" s="1"/>
  <c r="P291" i="5" s="1"/>
  <c r="E162" i="5"/>
  <c r="E161" i="5"/>
  <c r="E160" i="5"/>
  <c r="E159" i="5"/>
  <c r="Q158" i="5"/>
  <c r="P158" i="5"/>
  <c r="O157" i="5"/>
  <c r="M157" i="5"/>
  <c r="E156" i="5"/>
  <c r="E155" i="5"/>
  <c r="E154" i="5"/>
  <c r="E153" i="5"/>
  <c r="E152" i="5"/>
  <c r="N151" i="5"/>
  <c r="E151" i="5"/>
  <c r="N150" i="5"/>
  <c r="E150" i="5"/>
  <c r="N149" i="5"/>
  <c r="E149" i="5"/>
  <c r="N148" i="5"/>
  <c r="E148" i="5"/>
  <c r="N147" i="5"/>
  <c r="E147" i="5"/>
  <c r="N146" i="5"/>
  <c r="E146" i="5"/>
  <c r="N145" i="5"/>
  <c r="E145" i="5"/>
  <c r="Q143" i="5"/>
  <c r="P143" i="5"/>
  <c r="H143" i="5"/>
  <c r="G143" i="5"/>
  <c r="F143" i="5"/>
  <c r="E142" i="5"/>
  <c r="E135" i="5"/>
  <c r="E134" i="5"/>
  <c r="Q133" i="5"/>
  <c r="E133" i="5"/>
  <c r="E132" i="5"/>
  <c r="Q131" i="5"/>
  <c r="E131" i="5"/>
  <c r="E130" i="5"/>
  <c r="E129" i="5"/>
  <c r="E128" i="5"/>
  <c r="E126" i="5"/>
  <c r="E125" i="5"/>
  <c r="O124" i="5"/>
  <c r="N124" i="5"/>
  <c r="M124" i="5"/>
  <c r="H124" i="5"/>
  <c r="H359" i="5" s="1"/>
  <c r="G124" i="5"/>
  <c r="G359" i="5" s="1"/>
  <c r="F124" i="5"/>
  <c r="F359" i="5" s="1"/>
  <c r="D124" i="5"/>
  <c r="D359" i="5" s="1"/>
  <c r="O123" i="5"/>
  <c r="M123" i="5"/>
  <c r="N122" i="5"/>
  <c r="Q121" i="5"/>
  <c r="P121" i="5"/>
  <c r="H121" i="5"/>
  <c r="G121" i="5"/>
  <c r="F121" i="5"/>
  <c r="D121" i="5"/>
  <c r="E120" i="5"/>
  <c r="E119" i="5"/>
  <c r="E118" i="5"/>
  <c r="E117" i="5"/>
  <c r="E116" i="5"/>
  <c r="E115" i="5"/>
  <c r="E114" i="5"/>
  <c r="Q113" i="5"/>
  <c r="P113" i="5"/>
  <c r="E113" i="5"/>
  <c r="E112" i="5"/>
  <c r="E111" i="5"/>
  <c r="E110" i="5"/>
  <c r="Q109" i="5"/>
  <c r="P109" i="5"/>
  <c r="E109" i="5"/>
  <c r="E108" i="5"/>
  <c r="N107" i="5"/>
  <c r="E107" i="5"/>
  <c r="E106" i="5"/>
  <c r="N105" i="5"/>
  <c r="E105" i="5"/>
  <c r="N104" i="5"/>
  <c r="E104" i="5"/>
  <c r="N103" i="5"/>
  <c r="E103" i="5"/>
  <c r="N102" i="5"/>
  <c r="E102" i="5"/>
  <c r="N101" i="5"/>
  <c r="E101" i="5"/>
  <c r="N100" i="5"/>
  <c r="E100" i="5"/>
  <c r="N99" i="5"/>
  <c r="E99" i="5"/>
  <c r="N98" i="5"/>
  <c r="E98" i="5"/>
  <c r="N97" i="5"/>
  <c r="E97" i="5"/>
  <c r="N96" i="5"/>
  <c r="E96" i="5"/>
  <c r="N95" i="5"/>
  <c r="E95" i="5"/>
  <c r="N94" i="5"/>
  <c r="E94" i="5"/>
  <c r="N93" i="5"/>
  <c r="E93" i="5"/>
  <c r="N92" i="5"/>
  <c r="E92" i="5"/>
  <c r="N91" i="5"/>
  <c r="E91" i="5"/>
  <c r="N90" i="5"/>
  <c r="E90" i="5"/>
  <c r="N89" i="5"/>
  <c r="E89" i="5"/>
  <c r="N88" i="5"/>
  <c r="E88" i="5"/>
  <c r="N87" i="5"/>
  <c r="E87" i="5"/>
  <c r="N86" i="5"/>
  <c r="E86" i="5"/>
  <c r="N85" i="5"/>
  <c r="E85" i="5"/>
  <c r="N84" i="5"/>
  <c r="E84" i="5"/>
  <c r="N83" i="5"/>
  <c r="E83" i="5"/>
  <c r="N82" i="5"/>
  <c r="E82" i="5"/>
  <c r="N81" i="5"/>
  <c r="E81" i="5"/>
  <c r="N80" i="5"/>
  <c r="E80" i="5"/>
  <c r="Q79" i="5"/>
  <c r="P79" i="5"/>
  <c r="N79" i="5"/>
  <c r="E79" i="5"/>
  <c r="O74" i="5"/>
  <c r="N74" i="5"/>
  <c r="N69" i="5"/>
  <c r="N68" i="5"/>
  <c r="N67" i="5"/>
  <c r="N66" i="5"/>
  <c r="N65" i="5"/>
  <c r="N64" i="5"/>
  <c r="N63" i="5"/>
  <c r="N62" i="5"/>
  <c r="N61" i="5"/>
  <c r="Q60" i="5"/>
  <c r="P60" i="5"/>
  <c r="O60" i="5"/>
  <c r="M60" i="5"/>
  <c r="N59" i="5"/>
  <c r="N58" i="5"/>
  <c r="N57" i="5"/>
  <c r="S56" i="5"/>
  <c r="Q56" i="5"/>
  <c r="P56" i="5"/>
  <c r="O56" i="5"/>
  <c r="M56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Q27" i="5"/>
  <c r="Q54" i="5" s="1"/>
  <c r="P27" i="5"/>
  <c r="P54" i="5" s="1"/>
  <c r="O27" i="5"/>
  <c r="M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S13" i="5"/>
  <c r="M354" i="5" s="1"/>
  <c r="O13" i="5"/>
  <c r="M13" i="5"/>
  <c r="P248" i="5" l="1"/>
  <c r="F357" i="5"/>
  <c r="O364" i="5"/>
  <c r="E410" i="5"/>
  <c r="G363" i="5"/>
  <c r="H366" i="5"/>
  <c r="G357" i="5"/>
  <c r="H357" i="5"/>
  <c r="E421" i="5"/>
  <c r="E419" i="5" s="1"/>
  <c r="F360" i="5"/>
  <c r="E409" i="5"/>
  <c r="E418" i="5" s="1"/>
  <c r="N420" i="5"/>
  <c r="N409" i="5"/>
  <c r="E370" i="5"/>
  <c r="F363" i="5"/>
  <c r="G369" i="5"/>
  <c r="G349" i="5"/>
  <c r="N281" i="5"/>
  <c r="F348" i="5"/>
  <c r="H363" i="5"/>
  <c r="G366" i="5"/>
  <c r="F366" i="5"/>
  <c r="H369" i="5"/>
  <c r="F369" i="5"/>
  <c r="E412" i="5"/>
  <c r="E408" i="5"/>
  <c r="N421" i="5"/>
  <c r="N413" i="5"/>
  <c r="N412" i="5"/>
  <c r="E413" i="5"/>
  <c r="N407" i="5"/>
  <c r="N417" i="5"/>
  <c r="N416" i="5" s="1"/>
  <c r="E407" i="5"/>
  <c r="E371" i="5"/>
  <c r="G348" i="5"/>
  <c r="N376" i="5"/>
  <c r="M367" i="5"/>
  <c r="F324" i="5"/>
  <c r="F347" i="5" s="1"/>
  <c r="H349" i="5"/>
  <c r="M356" i="5"/>
  <c r="P268" i="5"/>
  <c r="D373" i="5"/>
  <c r="Q268" i="5"/>
  <c r="Q129" i="5"/>
  <c r="O358" i="5"/>
  <c r="Q160" i="5"/>
  <c r="N218" i="5"/>
  <c r="G182" i="5"/>
  <c r="D374" i="5"/>
  <c r="N379" i="5"/>
  <c r="E361" i="5"/>
  <c r="N378" i="5"/>
  <c r="G350" i="5"/>
  <c r="N123" i="5"/>
  <c r="N143" i="5" s="1"/>
  <c r="P111" i="5"/>
  <c r="F77" i="5"/>
  <c r="F343" i="5" s="1"/>
  <c r="E343" i="5" s="1"/>
  <c r="M358" i="5"/>
  <c r="M365" i="5"/>
  <c r="O266" i="5"/>
  <c r="E320" i="5"/>
  <c r="O368" i="5"/>
  <c r="O437" i="5"/>
  <c r="Q215" i="5"/>
  <c r="O439" i="5"/>
  <c r="N377" i="5"/>
  <c r="O361" i="5"/>
  <c r="F182" i="5"/>
  <c r="F344" i="5" s="1"/>
  <c r="E344" i="5" s="1"/>
  <c r="E283" i="5"/>
  <c r="E368" i="5"/>
  <c r="F287" i="5"/>
  <c r="F346" i="5" s="1"/>
  <c r="E346" i="5" s="1"/>
  <c r="Q203" i="5"/>
  <c r="E358" i="5"/>
  <c r="E365" i="5"/>
  <c r="N256" i="5"/>
  <c r="N365" i="5" s="1"/>
  <c r="H374" i="5"/>
  <c r="G374" i="5"/>
  <c r="N157" i="5"/>
  <c r="N204" i="5"/>
  <c r="P215" i="5"/>
  <c r="E362" i="5"/>
  <c r="H182" i="5"/>
  <c r="E364" i="5"/>
  <c r="N255" i="5"/>
  <c r="N364" i="5" s="1"/>
  <c r="G373" i="5"/>
  <c r="N27" i="5"/>
  <c r="Q270" i="5"/>
  <c r="Q284" i="5" s="1"/>
  <c r="E176" i="5"/>
  <c r="E378" i="5"/>
  <c r="O176" i="5"/>
  <c r="N172" i="5"/>
  <c r="N359" i="5" s="1"/>
  <c r="M364" i="5"/>
  <c r="O365" i="5"/>
  <c r="O281" i="5"/>
  <c r="F241" i="5"/>
  <c r="F345" i="5" s="1"/>
  <c r="E345" i="5" s="1"/>
  <c r="H350" i="5"/>
  <c r="E367" i="5"/>
  <c r="O305" i="5"/>
  <c r="E124" i="5"/>
  <c r="E359" i="5" s="1"/>
  <c r="E379" i="5"/>
  <c r="Q267" i="5"/>
  <c r="N60" i="5"/>
  <c r="O70" i="5"/>
  <c r="G77" i="5"/>
  <c r="P129" i="5"/>
  <c r="E121" i="5"/>
  <c r="O143" i="5"/>
  <c r="H348" i="5"/>
  <c r="P160" i="5"/>
  <c r="M359" i="5"/>
  <c r="P260" i="5"/>
  <c r="M361" i="5"/>
  <c r="O211" i="5"/>
  <c r="E318" i="5"/>
  <c r="O427" i="5"/>
  <c r="F349" i="5"/>
  <c r="E336" i="5"/>
  <c r="H373" i="5"/>
  <c r="P261" i="5"/>
  <c r="M440" i="5"/>
  <c r="Q70" i="5"/>
  <c r="O442" i="5"/>
  <c r="O449" i="5" s="1"/>
  <c r="N178" i="5"/>
  <c r="N442" i="5" s="1"/>
  <c r="N449" i="5" s="1"/>
  <c r="Q261" i="5"/>
  <c r="P267" i="5"/>
  <c r="N13" i="5"/>
  <c r="N56" i="5"/>
  <c r="H77" i="5"/>
  <c r="Q111" i="5"/>
  <c r="O180" i="5"/>
  <c r="N180" i="5" s="1"/>
  <c r="N350" i="5" s="1"/>
  <c r="P203" i="5"/>
  <c r="E211" i="5"/>
  <c r="E235" i="5"/>
  <c r="O235" i="5"/>
  <c r="N219" i="5"/>
  <c r="N362" i="5" s="1"/>
  <c r="P238" i="5"/>
  <c r="P286" i="5" s="1"/>
  <c r="E266" i="5"/>
  <c r="O428" i="5"/>
  <c r="Q289" i="5"/>
  <c r="N296" i="5"/>
  <c r="E331" i="5"/>
  <c r="O54" i="5"/>
  <c r="O436" i="5"/>
  <c r="M368" i="5"/>
  <c r="M428" i="5"/>
  <c r="F374" i="5"/>
  <c r="O424" i="5"/>
  <c r="M439" i="5"/>
  <c r="E143" i="5"/>
  <c r="Q238" i="5"/>
  <c r="E237" i="5"/>
  <c r="M424" i="5"/>
  <c r="M427" i="5"/>
  <c r="M436" i="5"/>
  <c r="P70" i="5"/>
  <c r="O440" i="5"/>
  <c r="Q260" i="5"/>
  <c r="F350" i="5"/>
  <c r="E350" i="5"/>
  <c r="E281" i="5"/>
  <c r="M425" i="5"/>
  <c r="O367" i="5"/>
  <c r="O318" i="5"/>
  <c r="F373" i="5"/>
  <c r="N368" i="5"/>
  <c r="O425" i="5"/>
  <c r="N318" i="5"/>
  <c r="E305" i="5"/>
  <c r="O375" i="4"/>
  <c r="M375" i="4"/>
  <c r="F375" i="4"/>
  <c r="G375" i="4"/>
  <c r="H375" i="4"/>
  <c r="D375" i="4"/>
  <c r="F367" i="4"/>
  <c r="G367" i="4"/>
  <c r="H367" i="4"/>
  <c r="I367" i="4"/>
  <c r="J367" i="4"/>
  <c r="F368" i="4"/>
  <c r="G368" i="4"/>
  <c r="H368" i="4"/>
  <c r="I368" i="4"/>
  <c r="J368" i="4"/>
  <c r="I370" i="4"/>
  <c r="J370" i="4"/>
  <c r="F370" i="4"/>
  <c r="G370" i="4"/>
  <c r="H370" i="4"/>
  <c r="F371" i="4"/>
  <c r="G371" i="4"/>
  <c r="H371" i="4"/>
  <c r="I371" i="4"/>
  <c r="J371" i="4"/>
  <c r="D371" i="4"/>
  <c r="D370" i="4"/>
  <c r="D368" i="4"/>
  <c r="D367" i="4"/>
  <c r="F365" i="4"/>
  <c r="G365" i="4"/>
  <c r="H365" i="4"/>
  <c r="F364" i="4"/>
  <c r="G364" i="4"/>
  <c r="H364" i="4"/>
  <c r="I364" i="4"/>
  <c r="D365" i="4"/>
  <c r="D364" i="4"/>
  <c r="M204" i="4"/>
  <c r="F362" i="4"/>
  <c r="G362" i="4"/>
  <c r="H362" i="4"/>
  <c r="I362" i="4"/>
  <c r="D362" i="4"/>
  <c r="F361" i="4"/>
  <c r="G361" i="4"/>
  <c r="H361" i="4"/>
  <c r="D361" i="4"/>
  <c r="F358" i="4"/>
  <c r="G358" i="4"/>
  <c r="H358" i="4"/>
  <c r="I358" i="4"/>
  <c r="D358" i="4"/>
  <c r="F124" i="4"/>
  <c r="F359" i="4" s="1"/>
  <c r="G124" i="4"/>
  <c r="G359" i="4" s="1"/>
  <c r="H124" i="4"/>
  <c r="H359" i="4" s="1"/>
  <c r="D124" i="4"/>
  <c r="D359" i="4" s="1"/>
  <c r="H121" i="4"/>
  <c r="F121" i="4"/>
  <c r="G121" i="4"/>
  <c r="D121" i="4"/>
  <c r="M123" i="4"/>
  <c r="N124" i="4"/>
  <c r="N355" i="4"/>
  <c r="O354" i="4"/>
  <c r="M355" i="4"/>
  <c r="S13" i="4"/>
  <c r="S56" i="4"/>
  <c r="Q292" i="5" l="1"/>
  <c r="Q281" i="5"/>
  <c r="S74" i="5"/>
  <c r="O182" i="5"/>
  <c r="O344" i="5" s="1"/>
  <c r="N406" i="5"/>
  <c r="G351" i="5"/>
  <c r="G373" i="4"/>
  <c r="G374" i="4"/>
  <c r="O374" i="5"/>
  <c r="D373" i="4"/>
  <c r="F374" i="4"/>
  <c r="N419" i="5"/>
  <c r="N415" i="5" s="1"/>
  <c r="F373" i="4"/>
  <c r="H373" i="4"/>
  <c r="O446" i="5"/>
  <c r="F351" i="5"/>
  <c r="N411" i="5"/>
  <c r="N405" i="5" s="1"/>
  <c r="F341" i="5"/>
  <c r="E347" i="5"/>
  <c r="E341" i="5" s="1"/>
  <c r="E411" i="5"/>
  <c r="F375" i="5"/>
  <c r="E374" i="5"/>
  <c r="E377" i="5"/>
  <c r="E373" i="5"/>
  <c r="E417" i="5"/>
  <c r="E416" i="5" s="1"/>
  <c r="E415" i="5" s="1"/>
  <c r="E406" i="5"/>
  <c r="Q278" i="5"/>
  <c r="Q299" i="5" s="1"/>
  <c r="H374" i="4"/>
  <c r="D374" i="4"/>
  <c r="N363" i="5"/>
  <c r="G375" i="5"/>
  <c r="O241" i="5"/>
  <c r="O345" i="5" s="1"/>
  <c r="N361" i="5"/>
  <c r="N360" i="5" s="1"/>
  <c r="H351" i="5"/>
  <c r="H375" i="5"/>
  <c r="N358" i="5"/>
  <c r="N357" i="5" s="1"/>
  <c r="M374" i="5"/>
  <c r="P281" i="5"/>
  <c r="M373" i="5"/>
  <c r="O373" i="5"/>
  <c r="O350" i="5"/>
  <c r="O441" i="5"/>
  <c r="O429" i="5"/>
  <c r="Q286" i="5"/>
  <c r="P292" i="5"/>
  <c r="E360" i="5"/>
  <c r="E357" i="5"/>
  <c r="E369" i="5"/>
  <c r="N356" i="5"/>
  <c r="N374" i="5" s="1"/>
  <c r="N429" i="5"/>
  <c r="N235" i="5"/>
  <c r="O348" i="5"/>
  <c r="E363" i="5"/>
  <c r="Q259" i="5"/>
  <c r="O423" i="5"/>
  <c r="E366" i="5"/>
  <c r="O77" i="5"/>
  <c r="O343" i="5" s="1"/>
  <c r="O287" i="5"/>
  <c r="O346" i="5" s="1"/>
  <c r="N266" i="5"/>
  <c r="N241" i="5" s="1"/>
  <c r="N345" i="5" s="1"/>
  <c r="O445" i="5"/>
  <c r="E324" i="5"/>
  <c r="N425" i="5"/>
  <c r="N211" i="5"/>
  <c r="N437" i="5"/>
  <c r="N176" i="5"/>
  <c r="N77" i="5" s="1"/>
  <c r="N343" i="5" s="1"/>
  <c r="E287" i="5"/>
  <c r="E241" i="5"/>
  <c r="E349" i="5"/>
  <c r="Q290" i="5"/>
  <c r="E348" i="5"/>
  <c r="E77" i="5"/>
  <c r="N439" i="5"/>
  <c r="N70" i="5"/>
  <c r="E182" i="5"/>
  <c r="O426" i="5"/>
  <c r="O349" i="5"/>
  <c r="P259" i="5"/>
  <c r="O435" i="5"/>
  <c r="O11" i="5"/>
  <c r="N428" i="5"/>
  <c r="Q287" i="5"/>
  <c r="Q266" i="5"/>
  <c r="P287" i="5"/>
  <c r="P266" i="5"/>
  <c r="N436" i="5"/>
  <c r="N354" i="5"/>
  <c r="N54" i="5"/>
  <c r="O438" i="5"/>
  <c r="N367" i="5"/>
  <c r="N424" i="5"/>
  <c r="N427" i="5"/>
  <c r="N441" i="5"/>
  <c r="N305" i="5"/>
  <c r="N440" i="5"/>
  <c r="M354" i="4"/>
  <c r="E405" i="5" l="1"/>
  <c r="E375" i="5"/>
  <c r="N353" i="5"/>
  <c r="Q272" i="5"/>
  <c r="N445" i="5"/>
  <c r="N446" i="5"/>
  <c r="O351" i="5"/>
  <c r="N438" i="5"/>
  <c r="E351" i="5"/>
  <c r="O341" i="5"/>
  <c r="N182" i="5"/>
  <c r="N344" i="5" s="1"/>
  <c r="N366" i="5"/>
  <c r="N373" i="5"/>
  <c r="N435" i="5"/>
  <c r="N11" i="5"/>
  <c r="N426" i="5"/>
  <c r="N348" i="5"/>
  <c r="N423" i="5"/>
  <c r="N287" i="5"/>
  <c r="O434" i="5"/>
  <c r="O342" i="5"/>
  <c r="O444" i="5"/>
  <c r="N349" i="5"/>
  <c r="P272" i="5"/>
  <c r="M256" i="4"/>
  <c r="M255" i="4"/>
  <c r="M218" i="4"/>
  <c r="M361" i="4" s="1"/>
  <c r="M157" i="4"/>
  <c r="M358" i="4" s="1"/>
  <c r="M296" i="4"/>
  <c r="M276" i="4"/>
  <c r="O425" i="4"/>
  <c r="N425" i="4"/>
  <c r="M425" i="4"/>
  <c r="P298" i="4"/>
  <c r="Q288" i="4"/>
  <c r="P288" i="4"/>
  <c r="P284" i="4"/>
  <c r="M437" i="4"/>
  <c r="Q252" i="4"/>
  <c r="P252" i="4"/>
  <c r="N322" i="4"/>
  <c r="Q250" i="4"/>
  <c r="P250" i="4"/>
  <c r="O320" i="4"/>
  <c r="O322" i="4" s="1"/>
  <c r="N320" i="4"/>
  <c r="P245" i="4"/>
  <c r="O315" i="4"/>
  <c r="N315" i="4"/>
  <c r="M315" i="4"/>
  <c r="Q240" i="4"/>
  <c r="Q248" i="4" s="1"/>
  <c r="P240" i="4"/>
  <c r="O314" i="4"/>
  <c r="N314" i="4"/>
  <c r="M314" i="4"/>
  <c r="N302" i="4"/>
  <c r="N297" i="4" s="1"/>
  <c r="Q234" i="4"/>
  <c r="P234" i="4"/>
  <c r="P299" i="4" s="1"/>
  <c r="O297" i="4"/>
  <c r="M297" i="4"/>
  <c r="N290" i="4"/>
  <c r="N295" i="4"/>
  <c r="N294" i="4"/>
  <c r="N293" i="4"/>
  <c r="Q229" i="4"/>
  <c r="P229" i="4"/>
  <c r="O296" i="4"/>
  <c r="Q223" i="4"/>
  <c r="P223" i="4"/>
  <c r="N285" i="4"/>
  <c r="Q221" i="4"/>
  <c r="P221" i="4"/>
  <c r="O283" i="4"/>
  <c r="O285" i="4" s="1"/>
  <c r="N283" i="4"/>
  <c r="Q212" i="4"/>
  <c r="P212" i="4"/>
  <c r="O277" i="4"/>
  <c r="N277" i="4"/>
  <c r="M277" i="4"/>
  <c r="Q207" i="4"/>
  <c r="P207" i="4"/>
  <c r="O276" i="4"/>
  <c r="N276" i="4"/>
  <c r="N265" i="4"/>
  <c r="N264" i="4"/>
  <c r="N263" i="4"/>
  <c r="N262" i="4"/>
  <c r="Q198" i="4"/>
  <c r="P198" i="4"/>
  <c r="O256" i="4"/>
  <c r="N247" i="4"/>
  <c r="N253" i="4"/>
  <c r="N246" i="4"/>
  <c r="N245" i="4"/>
  <c r="N244" i="4"/>
  <c r="N243" i="4"/>
  <c r="N254" i="4"/>
  <c r="Q190" i="4"/>
  <c r="P190" i="4"/>
  <c r="O255" i="4"/>
  <c r="Q184" i="4"/>
  <c r="P184" i="4"/>
  <c r="N239" i="4"/>
  <c r="Q182" i="4"/>
  <c r="P182" i="4"/>
  <c r="O237" i="4"/>
  <c r="O239" i="4" s="1"/>
  <c r="N237" i="4"/>
  <c r="N226" i="4"/>
  <c r="N227" i="4"/>
  <c r="N221" i="4"/>
  <c r="N220" i="4"/>
  <c r="Q171" i="4"/>
  <c r="Q289" i="4" s="1"/>
  <c r="P171" i="4"/>
  <c r="P289" i="4" s="1"/>
  <c r="O219" i="4"/>
  <c r="O362" i="4" s="1"/>
  <c r="M219" i="4"/>
  <c r="M362" i="4" s="1"/>
  <c r="N217" i="4"/>
  <c r="N216" i="4"/>
  <c r="P162" i="4"/>
  <c r="O218" i="4"/>
  <c r="Q158" i="4"/>
  <c r="P158" i="4"/>
  <c r="O205" i="4"/>
  <c r="N205" i="4"/>
  <c r="M205" i="4"/>
  <c r="N196" i="4"/>
  <c r="N195" i="4"/>
  <c r="N194" i="4"/>
  <c r="N193" i="4"/>
  <c r="N192" i="4"/>
  <c r="N191" i="4"/>
  <c r="N189" i="4"/>
  <c r="N190" i="4"/>
  <c r="N188" i="4"/>
  <c r="N187" i="4"/>
  <c r="N186" i="4"/>
  <c r="N185" i="4"/>
  <c r="N184" i="4"/>
  <c r="Q143" i="4"/>
  <c r="P143" i="4"/>
  <c r="O204" i="4"/>
  <c r="Q133" i="4"/>
  <c r="Q131" i="4"/>
  <c r="O178" i="4"/>
  <c r="N174" i="4"/>
  <c r="N173" i="4"/>
  <c r="Q121" i="4"/>
  <c r="P121" i="4"/>
  <c r="O172" i="4"/>
  <c r="M172" i="4"/>
  <c r="N151" i="4"/>
  <c r="N146" i="4"/>
  <c r="N145" i="4"/>
  <c r="N148" i="4"/>
  <c r="N147" i="4"/>
  <c r="N150" i="4"/>
  <c r="N149" i="4"/>
  <c r="Q113" i="4"/>
  <c r="P113" i="4"/>
  <c r="O157" i="4"/>
  <c r="Q109" i="4"/>
  <c r="P109" i="4"/>
  <c r="O124" i="4"/>
  <c r="M124" i="4"/>
  <c r="N107" i="4"/>
  <c r="N122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Q79" i="4"/>
  <c r="P79" i="4"/>
  <c r="O123" i="4"/>
  <c r="O74" i="4"/>
  <c r="N74" i="4"/>
  <c r="N69" i="4"/>
  <c r="N68" i="4"/>
  <c r="N67" i="4"/>
  <c r="N66" i="4"/>
  <c r="N65" i="4"/>
  <c r="N64" i="4"/>
  <c r="N63" i="4"/>
  <c r="N62" i="4"/>
  <c r="N61" i="4"/>
  <c r="Q60" i="4"/>
  <c r="P60" i="4"/>
  <c r="O60" i="4"/>
  <c r="M60" i="4"/>
  <c r="N59" i="4"/>
  <c r="N58" i="4"/>
  <c r="N57" i="4"/>
  <c r="Q56" i="4"/>
  <c r="P56" i="4"/>
  <c r="O56" i="4"/>
  <c r="M56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Q27" i="4"/>
  <c r="P27" i="4"/>
  <c r="P54" i="4" s="1"/>
  <c r="O27" i="4"/>
  <c r="M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O13" i="4"/>
  <c r="M13" i="4"/>
  <c r="I350" i="4"/>
  <c r="I351" i="4" s="1"/>
  <c r="E347" i="4"/>
  <c r="E346" i="4"/>
  <c r="E345" i="4"/>
  <c r="E344" i="4"/>
  <c r="E343" i="4"/>
  <c r="H341" i="4"/>
  <c r="G341" i="4"/>
  <c r="F341" i="4"/>
  <c r="H340" i="4"/>
  <c r="G340" i="4"/>
  <c r="E339" i="4"/>
  <c r="E340" i="4" s="1"/>
  <c r="E338" i="4" s="1"/>
  <c r="G338" i="4"/>
  <c r="F338" i="4"/>
  <c r="F340" i="4" s="1"/>
  <c r="F336" i="4"/>
  <c r="E335" i="4"/>
  <c r="E334" i="4"/>
  <c r="E333" i="4"/>
  <c r="F331" i="4"/>
  <c r="E330" i="4"/>
  <c r="E329" i="4"/>
  <c r="E328" i="4"/>
  <c r="E327" i="4"/>
  <c r="E326" i="4"/>
  <c r="H322" i="4"/>
  <c r="E321" i="4"/>
  <c r="E322" i="4" s="1"/>
  <c r="H320" i="4"/>
  <c r="F320" i="4"/>
  <c r="F322" i="4" s="1"/>
  <c r="F318" i="4"/>
  <c r="E309" i="4"/>
  <c r="E308" i="4"/>
  <c r="E307" i="4"/>
  <c r="F305" i="4"/>
  <c r="E301" i="4"/>
  <c r="E300" i="4"/>
  <c r="E299" i="4"/>
  <c r="E298" i="4"/>
  <c r="E292" i="4"/>
  <c r="E291" i="4"/>
  <c r="E290" i="4"/>
  <c r="E289" i="4"/>
  <c r="H285" i="4"/>
  <c r="G285" i="4"/>
  <c r="E284" i="4"/>
  <c r="E285" i="4" s="1"/>
  <c r="H283" i="4"/>
  <c r="G283" i="4"/>
  <c r="F283" i="4"/>
  <c r="F285" i="4" s="1"/>
  <c r="E283" i="4"/>
  <c r="F281" i="4"/>
  <c r="E272" i="4"/>
  <c r="E271" i="4"/>
  <c r="E270" i="4"/>
  <c r="E269" i="4"/>
  <c r="E268" i="4"/>
  <c r="F266" i="4"/>
  <c r="E261" i="4"/>
  <c r="E260" i="4"/>
  <c r="E259" i="4"/>
  <c r="E258" i="4"/>
  <c r="E257" i="4"/>
  <c r="E252" i="4"/>
  <c r="E251" i="4"/>
  <c r="E250" i="4"/>
  <c r="E249" i="4"/>
  <c r="E248" i="4"/>
  <c r="E247" i="4"/>
  <c r="E246" i="4"/>
  <c r="E245" i="4"/>
  <c r="E244" i="4"/>
  <c r="E243" i="4"/>
  <c r="E238" i="4"/>
  <c r="E239" i="4" s="1"/>
  <c r="F237" i="4"/>
  <c r="F239" i="4" s="1"/>
  <c r="H235" i="4"/>
  <c r="G235" i="4"/>
  <c r="F235" i="4"/>
  <c r="E234" i="4"/>
  <c r="E233" i="4"/>
  <c r="E232" i="4"/>
  <c r="E231" i="4"/>
  <c r="E230" i="4"/>
  <c r="E229" i="4"/>
  <c r="E226" i="4"/>
  <c r="E225" i="4"/>
  <c r="E224" i="4"/>
  <c r="E223" i="4"/>
  <c r="E222" i="4"/>
  <c r="E221" i="4"/>
  <c r="E220" i="4"/>
  <c r="E215" i="4"/>
  <c r="E214" i="4"/>
  <c r="E213" i="4"/>
  <c r="H211" i="4"/>
  <c r="G211" i="4"/>
  <c r="F211" i="4"/>
  <c r="E210" i="4"/>
  <c r="E209" i="4"/>
  <c r="E208" i="4"/>
  <c r="E206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8" i="4"/>
  <c r="E187" i="4"/>
  <c r="E186" i="4"/>
  <c r="E185" i="4"/>
  <c r="E184" i="4"/>
  <c r="G180" i="4"/>
  <c r="E179" i="4"/>
  <c r="E178" i="4" s="1"/>
  <c r="E180" i="4" s="1"/>
  <c r="G178" i="4"/>
  <c r="F178" i="4"/>
  <c r="F180" i="4" s="1"/>
  <c r="H176" i="4"/>
  <c r="G176" i="4"/>
  <c r="F176" i="4"/>
  <c r="E171" i="4"/>
  <c r="E164" i="4"/>
  <c r="E163" i="4"/>
  <c r="E162" i="4"/>
  <c r="E161" i="4"/>
  <c r="E160" i="4"/>
  <c r="E159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H143" i="4"/>
  <c r="H348" i="4" s="1"/>
  <c r="G143" i="4"/>
  <c r="F143" i="4"/>
  <c r="E142" i="4"/>
  <c r="E135" i="4"/>
  <c r="E134" i="4"/>
  <c r="E133" i="4"/>
  <c r="E132" i="4"/>
  <c r="E131" i="4"/>
  <c r="E130" i="4"/>
  <c r="E129" i="4"/>
  <c r="E128" i="4"/>
  <c r="E126" i="4"/>
  <c r="E125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O358" i="4" l="1"/>
  <c r="O361" i="4"/>
  <c r="O367" i="4"/>
  <c r="E371" i="4"/>
  <c r="N368" i="4"/>
  <c r="E370" i="4"/>
  <c r="E369" i="4" s="1"/>
  <c r="O365" i="4"/>
  <c r="M367" i="4"/>
  <c r="N375" i="5"/>
  <c r="N351" i="5"/>
  <c r="N444" i="5"/>
  <c r="N346" i="5"/>
  <c r="N341" i="5"/>
  <c r="N342" i="5"/>
  <c r="N434" i="5"/>
  <c r="E362" i="4"/>
  <c r="E364" i="4"/>
  <c r="E361" i="4"/>
  <c r="E367" i="4"/>
  <c r="E368" i="4"/>
  <c r="E365" i="4"/>
  <c r="E124" i="4"/>
  <c r="E359" i="4" s="1"/>
  <c r="M368" i="4"/>
  <c r="M365" i="4"/>
  <c r="M364" i="4"/>
  <c r="N157" i="4"/>
  <c r="O364" i="4"/>
  <c r="M356" i="4"/>
  <c r="O368" i="4"/>
  <c r="E121" i="4"/>
  <c r="E358" i="4"/>
  <c r="N204" i="4"/>
  <c r="N211" i="4" s="1"/>
  <c r="N123" i="4"/>
  <c r="M359" i="4"/>
  <c r="P180" i="4"/>
  <c r="P291" i="4" s="1"/>
  <c r="E341" i="4"/>
  <c r="H77" i="4"/>
  <c r="P248" i="4"/>
  <c r="H182" i="4"/>
  <c r="Q129" i="4"/>
  <c r="G77" i="4"/>
  <c r="N27" i="4"/>
  <c r="O54" i="4"/>
  <c r="N13" i="4"/>
  <c r="N172" i="4"/>
  <c r="O70" i="4"/>
  <c r="N56" i="4"/>
  <c r="O176" i="4"/>
  <c r="G348" i="4"/>
  <c r="F350" i="4"/>
  <c r="E211" i="4"/>
  <c r="F182" i="4"/>
  <c r="P129" i="4"/>
  <c r="N255" i="4"/>
  <c r="N364" i="4" s="1"/>
  <c r="P260" i="4"/>
  <c r="Q260" i="4"/>
  <c r="O143" i="4"/>
  <c r="O235" i="4"/>
  <c r="O305" i="4"/>
  <c r="O432" i="4"/>
  <c r="P70" i="4"/>
  <c r="N60" i="4"/>
  <c r="Q180" i="4"/>
  <c r="Q291" i="4" s="1"/>
  <c r="E305" i="4"/>
  <c r="E336" i="4"/>
  <c r="M434" i="4"/>
  <c r="Q267" i="4"/>
  <c r="P160" i="4"/>
  <c r="N296" i="4"/>
  <c r="N305" i="4" s="1"/>
  <c r="E318" i="4"/>
  <c r="O211" i="4"/>
  <c r="Q160" i="4"/>
  <c r="N218" i="4"/>
  <c r="N256" i="4"/>
  <c r="N365" i="4" s="1"/>
  <c r="F287" i="4"/>
  <c r="H350" i="4"/>
  <c r="Q203" i="4"/>
  <c r="G182" i="4"/>
  <c r="F241" i="4"/>
  <c r="E331" i="4"/>
  <c r="P215" i="4"/>
  <c r="E143" i="4"/>
  <c r="G349" i="4"/>
  <c r="E350" i="4"/>
  <c r="E237" i="4"/>
  <c r="E281" i="4"/>
  <c r="F324" i="4"/>
  <c r="O435" i="4"/>
  <c r="Q70" i="4"/>
  <c r="Q111" i="4"/>
  <c r="O419" i="4"/>
  <c r="Q215" i="4"/>
  <c r="F77" i="4"/>
  <c r="E176" i="4"/>
  <c r="H349" i="4"/>
  <c r="G350" i="4"/>
  <c r="E235" i="4"/>
  <c r="E266" i="4"/>
  <c r="M431" i="4"/>
  <c r="M435" i="4"/>
  <c r="N219" i="4"/>
  <c r="N362" i="4" s="1"/>
  <c r="P203" i="4"/>
  <c r="O281" i="4"/>
  <c r="M420" i="4"/>
  <c r="Q238" i="4"/>
  <c r="M423" i="4"/>
  <c r="O180" i="4"/>
  <c r="N180" i="4" s="1"/>
  <c r="N436" i="4" s="1"/>
  <c r="N178" i="4"/>
  <c r="N437" i="4" s="1"/>
  <c r="N444" i="4" s="1"/>
  <c r="O437" i="4"/>
  <c r="O444" i="4" s="1"/>
  <c r="M422" i="4"/>
  <c r="Q270" i="4"/>
  <c r="Q284" i="4" s="1"/>
  <c r="N318" i="4"/>
  <c r="Q268" i="4"/>
  <c r="N281" i="4"/>
  <c r="O422" i="4"/>
  <c r="O318" i="4"/>
  <c r="P261" i="4"/>
  <c r="O434" i="4"/>
  <c r="Q261" i="4"/>
  <c r="Q54" i="4"/>
  <c r="P268" i="4"/>
  <c r="P111" i="4"/>
  <c r="O420" i="4"/>
  <c r="O266" i="4"/>
  <c r="M419" i="4"/>
  <c r="P238" i="4"/>
  <c r="P286" i="4" s="1"/>
  <c r="O423" i="4"/>
  <c r="O431" i="4"/>
  <c r="P267" i="4"/>
  <c r="F348" i="4"/>
  <c r="F349" i="4"/>
  <c r="E320" i="4"/>
  <c r="O373" i="4" l="1"/>
  <c r="N363" i="4"/>
  <c r="M373" i="4"/>
  <c r="M374" i="4"/>
  <c r="E360" i="4"/>
  <c r="O374" i="4"/>
  <c r="E374" i="4"/>
  <c r="E357" i="4"/>
  <c r="E373" i="4"/>
  <c r="E366" i="4"/>
  <c r="E363" i="4"/>
  <c r="N367" i="4"/>
  <c r="N366" i="4" s="1"/>
  <c r="N176" i="4"/>
  <c r="N359" i="4"/>
  <c r="N361" i="4"/>
  <c r="N360" i="4" s="1"/>
  <c r="N358" i="4"/>
  <c r="N143" i="4"/>
  <c r="N354" i="4"/>
  <c r="O349" i="4"/>
  <c r="N350" i="4"/>
  <c r="N356" i="4"/>
  <c r="O350" i="4"/>
  <c r="O348" i="4"/>
  <c r="N235" i="4"/>
  <c r="O11" i="4"/>
  <c r="O342" i="4" s="1"/>
  <c r="N420" i="4"/>
  <c r="N54" i="4"/>
  <c r="Q292" i="4"/>
  <c r="E324" i="4"/>
  <c r="O241" i="4"/>
  <c r="O345" i="4" s="1"/>
  <c r="N432" i="4"/>
  <c r="N422" i="4"/>
  <c r="E241" i="4"/>
  <c r="O441" i="4"/>
  <c r="N70" i="4"/>
  <c r="P292" i="4"/>
  <c r="E287" i="4"/>
  <c r="E182" i="4"/>
  <c r="N434" i="4"/>
  <c r="P287" i="4"/>
  <c r="H351" i="4"/>
  <c r="O182" i="4"/>
  <c r="O344" i="4" s="1"/>
  <c r="N266" i="4"/>
  <c r="N241" i="4" s="1"/>
  <c r="N345" i="4" s="1"/>
  <c r="O77" i="4"/>
  <c r="O343" i="4" s="1"/>
  <c r="Q259" i="4"/>
  <c r="O421" i="4"/>
  <c r="O430" i="4"/>
  <c r="Q266" i="4"/>
  <c r="E349" i="4"/>
  <c r="E348" i="4"/>
  <c r="G351" i="4"/>
  <c r="N435" i="4"/>
  <c r="Q287" i="4"/>
  <c r="N423" i="4"/>
  <c r="Q286" i="4"/>
  <c r="N431" i="4"/>
  <c r="E77" i="4"/>
  <c r="Q290" i="4"/>
  <c r="P266" i="4"/>
  <c r="O287" i="4"/>
  <c r="O346" i="4" s="1"/>
  <c r="N419" i="4"/>
  <c r="N287" i="4"/>
  <c r="N346" i="4" s="1"/>
  <c r="O440" i="4"/>
  <c r="P281" i="4"/>
  <c r="N424" i="4"/>
  <c r="P259" i="4"/>
  <c r="O418" i="4"/>
  <c r="Q278" i="4"/>
  <c r="Q299" i="4" s="1"/>
  <c r="O436" i="4"/>
  <c r="Q281" i="4"/>
  <c r="O433" i="4"/>
  <c r="O424" i="4"/>
  <c r="F351" i="4"/>
  <c r="N77" i="4" l="1"/>
  <c r="N374" i="4"/>
  <c r="N373" i="4"/>
  <c r="E375" i="4"/>
  <c r="N357" i="4"/>
  <c r="E351" i="4"/>
  <c r="N353" i="4"/>
  <c r="N349" i="4"/>
  <c r="O351" i="4"/>
  <c r="N343" i="4"/>
  <c r="N11" i="4"/>
  <c r="N342" i="4" s="1"/>
  <c r="N348" i="4"/>
  <c r="N351" i="4" s="1"/>
  <c r="Q272" i="4"/>
  <c r="N433" i="4"/>
  <c r="N441" i="4"/>
  <c r="O341" i="4"/>
  <c r="N421" i="4"/>
  <c r="N182" i="4"/>
  <c r="N344" i="4" s="1"/>
  <c r="N430" i="4"/>
  <c r="N440" i="4"/>
  <c r="N418" i="4"/>
  <c r="O429" i="4"/>
  <c r="P272" i="4"/>
  <c r="O439" i="4"/>
  <c r="N375" i="4" l="1"/>
  <c r="N341" i="4"/>
  <c r="N439" i="4"/>
  <c r="N429" i="4"/>
  <c r="D405" i="5" l="1"/>
  <c r="G411" i="5"/>
  <c r="G405" i="5" s="1"/>
  <c r="G415" i="5"/>
</calcChain>
</file>

<file path=xl/sharedStrings.xml><?xml version="1.0" encoding="utf-8"?>
<sst xmlns="http://schemas.openxmlformats.org/spreadsheetml/2006/main" count="2844" uniqueCount="493">
  <si>
    <t>ГКП "Костанай-Су" акимата города Костаная</t>
  </si>
  <si>
    <t>ГУ "Отдел жилищно-коммунального хозяйства, пассажирского транспорта и автомобильных дорог акимата города Костаная"</t>
  </si>
  <si>
    <t>услуги по подаче воды по магистральным трубопроводам и распределительным сетям, отвод и очистка сточных вод</t>
  </si>
  <si>
    <t>№
п/п</t>
  </si>
  <si>
    <t>Наименование мероприятий инвестиционной программы</t>
  </si>
  <si>
    <t>единица измерения</t>
  </si>
  <si>
    <t>количество</t>
  </si>
  <si>
    <t>Услуги по подаче воды по магистральным трубопроводам и распределительным сетям (вода питьевая)</t>
  </si>
  <si>
    <t>Ремонт сетей, всего</t>
  </si>
  <si>
    <t>п. м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</si>
  <si>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</si>
  <si>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</si>
  <si>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</si>
  <si>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</si>
  <si>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</si>
  <si>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</si>
  <si>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</si>
  <si>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</si>
  <si>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</si>
  <si>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</si>
  <si>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</si>
  <si>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</si>
  <si>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</si>
  <si>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ед.</t>
  </si>
  <si>
    <t>14.</t>
  </si>
  <si>
    <t>15.</t>
  </si>
  <si>
    <t>16.</t>
  </si>
  <si>
    <t>17.</t>
  </si>
  <si>
    <t>18.</t>
  </si>
  <si>
    <t>19.</t>
  </si>
  <si>
    <t>Навесное оборудование агрегат траншейный с глубиной резания до 2 м для грунтов I-IV категорий</t>
  </si>
  <si>
    <t>20.</t>
  </si>
  <si>
    <t>21.</t>
  </si>
  <si>
    <t>22.</t>
  </si>
  <si>
    <t>Итого по услуге водоснабжения (питьевая вода)</t>
  </si>
  <si>
    <t>т. тенге</t>
  </si>
  <si>
    <t>х</t>
  </si>
  <si>
    <t>Услуги по отводу и очистке сточных вод</t>
  </si>
  <si>
    <t>23.</t>
  </si>
  <si>
    <t>24.</t>
  </si>
  <si>
    <t>25.</t>
  </si>
  <si>
    <t>26.</t>
  </si>
  <si>
    <t>27.</t>
  </si>
  <si>
    <t>28.</t>
  </si>
  <si>
    <t>29.</t>
  </si>
  <si>
    <t>30.</t>
  </si>
  <si>
    <t>Итого по услуге водоотведения</t>
  </si>
  <si>
    <t>Услуги по подаче воды по магистральным трубопроводам и распределительным сетям (вода техническая)</t>
  </si>
  <si>
    <t>31.</t>
  </si>
  <si>
    <t>Капитальный ремонт сетей водопровода замена запорной арматуры</t>
  </si>
  <si>
    <t>Итого по услуге водоснабжения (вода техническая)</t>
  </si>
  <si>
    <t>Работы по предпроектному осмотру, разработке ТЗ и ТРП, согласованию ТЗ и ТРП с Системным Оператором для установки АСКУЭ</t>
  </si>
  <si>
    <t>Итого по услуге водоснабжения (вода питьевая)</t>
  </si>
  <si>
    <t>Всего на 2017 год</t>
  </si>
  <si>
    <t>Приобретение оборудования, программного комплекса, монтаж АСКУЭ (автоматизированная система контроля и учета энергоресурсов)</t>
  </si>
  <si>
    <t xml:space="preserve">п. м             </t>
  </si>
  <si>
    <t xml:space="preserve">Итого по услуге водоотведения </t>
  </si>
  <si>
    <t>Всего на 2018 год</t>
  </si>
  <si>
    <t xml:space="preserve">Каток вибрационный с 2-мя гладкими вибровальцами </t>
  </si>
  <si>
    <t>Всего на 2019 год</t>
  </si>
  <si>
    <t>Всего на 2020 год</t>
  </si>
  <si>
    <t>услуги водоснабжения (вода питьевая)</t>
  </si>
  <si>
    <t>услуги водоотведения</t>
  </si>
  <si>
    <t>услуги водоснабжения (вода техническая)</t>
  </si>
  <si>
    <t>2017 год</t>
  </si>
  <si>
    <t>2018 год</t>
  </si>
  <si>
    <t>2019 год</t>
  </si>
  <si>
    <t>2020 год</t>
  </si>
  <si>
    <t>источники финансирования, тыс.тенге</t>
  </si>
  <si>
    <t>Инвестиционная программа на 2017 год</t>
  </si>
  <si>
    <t>Инвестиционная программа на 2018 год</t>
  </si>
  <si>
    <t>Инвестиционная программа на 2019 год</t>
  </si>
  <si>
    <t>Инвестиционная программа на 2020 год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</si>
  <si>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</si>
  <si>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</si>
  <si>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</si>
  <si>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</si>
  <si>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</si>
  <si>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</si>
  <si>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</si>
  <si>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</si>
  <si>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</si>
  <si>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</si>
  <si>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</si>
  <si>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</si>
  <si>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</si>
  <si>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48.</t>
  </si>
  <si>
    <t>44.</t>
  </si>
  <si>
    <t>46.</t>
  </si>
  <si>
    <t>47.</t>
  </si>
  <si>
    <t>49.</t>
  </si>
  <si>
    <t>50.</t>
  </si>
  <si>
    <t>51.</t>
  </si>
  <si>
    <t>52.</t>
  </si>
  <si>
    <t>Реконструкция сетей водопровода по улице О. Шипина до переулка Рабочий г. Костанай, ПСД, СМР</t>
  </si>
  <si>
    <t>Всего по инвестпрограмме</t>
  </si>
  <si>
    <t>Замена запорной арматуры на сетях водопровода г. Костанай</t>
  </si>
  <si>
    <t>Илососная машина для вакуумной очистки колодцев ливневой и канализационной сетей и транспортировки к месту выгрузки</t>
  </si>
  <si>
    <t>Дизельная насосная установка для водопонижения с максимальной производительностью 583 м3/час</t>
  </si>
  <si>
    <t>Каналопромывочная машина для аварийной и профилактической очистки канализационных и водосточных труб и ликвидации канализационных засоров</t>
  </si>
  <si>
    <t>Токарно-винторезный станок с длиной обрабатываемой заготовки 2000 мм</t>
  </si>
  <si>
    <t>Реконструкция сетей водопровода по улице Валиханова в границах улиц Бородина-Алтынсарина г. Костанай, ПСД/СМР</t>
  </si>
  <si>
    <t>Реконструкция сетей водопровода по улице Пушкина в границах улиц Козыбаева-Бородина г. Костанай, ПСД/СМР</t>
  </si>
  <si>
    <t>Реконструкция сетей водопровода по улице Киевская в границах улиц Герцена-Каирбекова г. Костанай, ПСД/СМР</t>
  </si>
  <si>
    <t>Реконструкция сетей водопровода по улице 5 апреля в границах улиц Амангельды-Шипина, по улице Шипина в границах улиц Амангельды-Каирбекова г. Костанай, ПСД/СМР</t>
  </si>
  <si>
    <t>Реконструкция сетей водопровода по улице Орджоникидзе в границах улиц Каирбекова-Алтынсарина г. Костанай, ПСД/СМР</t>
  </si>
  <si>
    <t>Реконструкция сетей водопровода по улице Орджоникидзе в границах от улицы Баймагамбетова до Гормолзавода г. Костанай, ПСД/СМР</t>
  </si>
  <si>
    <t>Реконструкция сетей водопровода п. Амангельды по улице Северная в границах улиц Абая-Школьная г. Костанай, ПСД/СМР</t>
  </si>
  <si>
    <t>Реконструкция сетей водопровода по улице Фролова в границах улиц 8 марта-Джамбула, ПСД/СМР</t>
  </si>
  <si>
    <t>Реконструкция сетей водопровода по улице Маяковского в границах улиц Чкалова-Волынова г. Костанай, ПСД/СМР</t>
  </si>
  <si>
    <t>Реконструкция сетей водопровода Д-500 мм по улице Карбышева в границах улиц В. Интернационалистов-Гвардейская г. Костанай, ПСД/СМР</t>
  </si>
  <si>
    <t>Реконструкция сетей водопровода по улице Джангильдина в границах улиц Садовая-Рудненская г. Костанай, ПСД/СМР</t>
  </si>
  <si>
    <t>Реконструкция сетей водопроовда по улице Джамбула в границах улиц Наримановская-Фролова г. Костанай, ПСД/СМР</t>
  </si>
  <si>
    <t>п.м</t>
  </si>
  <si>
    <t>м.п</t>
  </si>
  <si>
    <t>Инвестиционная программа на 2021 год</t>
  </si>
  <si>
    <t>Всего на 2021 год</t>
  </si>
  <si>
    <t>Всего на 2017-2021 годы</t>
  </si>
  <si>
    <t>Трактор колесный с насосом для водопонижения и передним отвалом, тяговый класс трактора - 1,4.</t>
  </si>
  <si>
    <t>Токарно-винторезный станок с расстоянием между центрами 4000 мм, диаметром обработки  540 мм</t>
  </si>
  <si>
    <t>ед</t>
  </si>
  <si>
    <t>Автобус среднего класса с количеством посадочных мест - 30</t>
  </si>
  <si>
    <t>Вакуумный автомобиль, тип двигателя дизельный</t>
  </si>
  <si>
    <t>Экскаватор - погрузчик</t>
  </si>
  <si>
    <t>Реконструкция напорного коллектора от улицы 2-я Совхозная до ул.Каирбекова г.Костанай, ПСД/СМР</t>
  </si>
  <si>
    <t>Реконструкция напорного коллектора от КНС "Онкология" до ул.Каирбекова г.Костанай, ПСД/СМР</t>
  </si>
  <si>
    <t>Реконструкция водопровода по улице Лермонтова в границах от магазина "Восток" до ул. Каирбекова, ПСД/СМР</t>
  </si>
  <si>
    <t>Реконструкция напорного коллектора в границах от КНС №2 до колодца-гасителя по улице Маяковского г. Костанай, ПСД/СМР</t>
  </si>
  <si>
    <t>итого по услуге водоотведения</t>
  </si>
  <si>
    <t>итого по услуге водоснабжения (вода техническая)</t>
  </si>
  <si>
    <t>итого по услуге водоснабжения (вода питьевая)</t>
  </si>
  <si>
    <t>Реконструкция самотечного канализационного коллектора Д-800мм от индустриальной зоны ЗДД до КНС-8  (участок от ЗДД до Челябинского тракта) г. Костанай, ПСД</t>
  </si>
  <si>
    <t>Подъемник автомобильный гидравлический трехколенный для проведения строительно-монтажных и эксплуатационных работ на высоте до 22 м</t>
  </si>
  <si>
    <t>Автомобиль-мастерская с газорезательным и электросварочным оборудованием</t>
  </si>
  <si>
    <t>Реконструкция водопровода по улице Быковского в границах улиц  Абая - Маяковского  г. Костанай,  ПСД</t>
  </si>
  <si>
    <t>Реконструкция водопровода внутри квартала №275 к жилым домам по улице Каирбекова, 351, 353/1, 353; по улице Киевская, 3, 5, 7, 11 г. Костанай,  ПСД</t>
  </si>
  <si>
    <t>Реконструкция Индустриального водовода в границах от водоочистных сооружений (гребенка) до пересечения улиц Дощанова-Мауленова г. Костанай, ПСД</t>
  </si>
  <si>
    <t>Экскаватор на пневмоколесном ходу с емкостью ковша не менее 1 м3</t>
  </si>
  <si>
    <t>Станок вертикально-сверлильный с максимальным диаметром сверления 63 мм в комплекте с тисками</t>
  </si>
  <si>
    <t>Реконструкция самотечного канализационного коллектора Д-800 мм от индустриальной зоны ЗДД до КНС-8  (участок от ЗДД до Челябинского тракта) г. Костанай, СМР</t>
  </si>
  <si>
    <t xml:space="preserve">Реконструкция самотечного канализационного коллектора Д-800 мм от индустриальной зоны ЗДД до КНС-8  (участок от Челябинского тракта до КНС № 8) г. Костанай,  ПСД </t>
  </si>
  <si>
    <t>Реконструкция Индустриального водовода в границах улиц Складская-Бородина до ул. Киевская УК 161/2 г. Костанай, СМР</t>
  </si>
  <si>
    <t>Реконструкция Индустриального водовода в границах от водоочистных сооружений (гребенка) до пересечения улиц Дощанова-Мауленова г. Костанай, СМР</t>
  </si>
  <si>
    <t>Реконструкция самотечного канализационного коллектора Д-800 мм от индустриальной зоны ЗДД до КНС-8  (участок от Челябинского тракта до КНС № 8) г. Костанай, СМР</t>
  </si>
  <si>
    <t>Реконструкция Индустриального водовода в границах ул.Складская-Бородина до ул.Киевская УК 161/2 г. Костанай, СМР</t>
  </si>
  <si>
    <t>Компрессор прицепной</t>
  </si>
  <si>
    <t>собственные средства</t>
  </si>
  <si>
    <t>бюджетные средства</t>
  </si>
  <si>
    <t>заемные средства</t>
  </si>
  <si>
    <t>нерегулируемая (иная) деятельность</t>
  </si>
  <si>
    <t>Период инвестиционной программы: 2017 - 2021 годы</t>
  </si>
  <si>
    <t>Инвестиционная программа субъекта естественной монополии</t>
  </si>
  <si>
    <t>сумма инвестиций, тыс. тенге                                       (без НДС)</t>
  </si>
  <si>
    <t>Реконструкция водопровода Д-600 мм  по улице Козыбаева в границах улиц  Шевченко - Козыбаева, 281  (лог) г. Костанай, ПСД</t>
  </si>
  <si>
    <t>Реконструкция водопровода по улице Волынова в границах улиц Абая - Гашека г. Костанай, ПСД</t>
  </si>
  <si>
    <t xml:space="preserve">Реконструкция водопровода от улице В. Интернационалистов до строительного колледжа г. Костанай, ПСД </t>
  </si>
  <si>
    <t>Реконструкция водопровода Д-500мм по улице Киевская в границах улиц Герцена - Каирбекова г. Костанай, ПСД</t>
  </si>
  <si>
    <t>Реконструкция  водопровода по улице Ленинградская в границах улиц Баймагамбетова - Западная г. Костанай, ПСД</t>
  </si>
  <si>
    <t>Реконструкция водопровода по улице Гвардейская в границах улиц Рудненская - Карбышева г. Костанай, ПСД</t>
  </si>
  <si>
    <t>Реконструкция  водопровода по улице Восточная в границах улиц Л. Чайкиной - 40 лет Октября и в границах улиц 40 лет Октября - Матросова г. Костанай, ПСД</t>
  </si>
  <si>
    <t>Реконструкция водопровода по улице Л. Чайкиной в границах улиц Матросова - Чапаева г. Костанай, ПСД</t>
  </si>
  <si>
    <t>Реконструкция водопровода по улице Кубеева в границах улиц Герцена - Каирбекова г. Костанай, ПСД</t>
  </si>
  <si>
    <t>Реконструкция водопровода по улице Набережная в границах улиц Гоголя - Аль-Фараби и по улице Гоголя в границах улиц Набережная - Съянова г. Костанай, ПСД</t>
  </si>
  <si>
    <t>Реконструкция водопровода по улице Карбышева в границах улиц Чернышевского - Гвардейская г. Костанай, ПСД</t>
  </si>
  <si>
    <t>Реконструкция водопровода по улице Павлова в границах улиц Баймагамбетова - Каирбекова г. Костанай, ПСД</t>
  </si>
  <si>
    <t>Реконструкция Индустриального водовода в границах улицы Дзержинского-Гагарина до улиц Рабочая-Складская  г.Костанай, ПСД</t>
  </si>
  <si>
    <t>Реконструкция водовода Д-400мм по ул.Карбышева от ул.Чернышевского до ул.Мауленова,33/7 в г.Костанай, СМР</t>
  </si>
  <si>
    <t>Модернизация ОСВ, СМР</t>
  </si>
  <si>
    <t>Реконструкция системы дезинфекции,СМР</t>
  </si>
  <si>
    <t>Закупка  оборудования для химико - аналитической лаборатории</t>
  </si>
  <si>
    <t>Внедрение  системы дистанционного контроля (SCADA) и управления</t>
  </si>
  <si>
    <t>Закупка спецтехники и автотранспорта</t>
  </si>
  <si>
    <t>Внедрение ГИС и гидравлической модели водопровода, и канализации</t>
  </si>
  <si>
    <t>Реконструкция самотечного коллектора по улице Победы в границах улиц Шаяхметова Сьянова г.Костанай, ПСД</t>
  </si>
  <si>
    <t>Реконструкция самотечного коллектора по ул.В.Интернационалистов от ул.Арыстанбекова до ул.Гашека,СМР</t>
  </si>
  <si>
    <t>Реконструкция самотечного коллектора по ул.Дощанова в границах ул.Майлина - ул.П.Борцов, по ул.П.Борцов в границах ул.Дощанова - ул.Фролова, СМР</t>
  </si>
  <si>
    <t>Реконструкция самотечного коллектора по ул.Шипина до КНС №5,СМР</t>
  </si>
  <si>
    <t>53.</t>
  </si>
  <si>
    <t>54.</t>
  </si>
  <si>
    <t>55.</t>
  </si>
  <si>
    <t>56.</t>
  </si>
  <si>
    <t>Реконструкция водопровода Д-600 мм  по улице Козыбаева в границах улиц  Шевченко - Козыбаева, 281  (лог) г. Костанай, СМР</t>
  </si>
  <si>
    <t>Реконструкция водопровода по улице Волынова в границах улиц Абая - Гашека г. Костанай, СМР</t>
  </si>
  <si>
    <t>Реконструкция водопровода от улице В. Интернационалистов до строительного колледжа г. Костанай, СМР</t>
  </si>
  <si>
    <t>Реконструкция водопровода Д-500мм по улице Киевская в границах улиц Герцена - Каирбекова г. Костанай, СМР</t>
  </si>
  <si>
    <t>Реконструкция  водопровода по улице Ленинградская в границах улиц Баймагамбетова - Западная г. Костанай, СМР</t>
  </si>
  <si>
    <t>Реконструкция водопровода по улице Гвардейская в границах улиц Рудненская - Карбышева г. Костанай,  СМР</t>
  </si>
  <si>
    <t>Реконструкция  водопровода по улице Восточная в границах улиц Л. Чайкиной - 40 лет Октября и в границах улиц 40 лет Октября - Матросова г. Костанай,  СМР</t>
  </si>
  <si>
    <t>Реконструкция водопровода по улице Л. Чайкиной в границах улиц Матросова - Чапаева г. Костанай,  СМР</t>
  </si>
  <si>
    <t>Реконструкция водопровода по улице Кубеева в границах улиц Герцена - Каирбекова г. Костанай,  СМР</t>
  </si>
  <si>
    <t>Реконструкция водопровода по улице Набережная в границах улиц Гоголя - Аль-Фараби и по улице Гоголя в границах улиц Набережная - Съянова г. Костанай,   СМР</t>
  </si>
  <si>
    <t>Реконструкция водопровода по улице Карбышева в границах улиц Чернышевского - Гвардейская г. Костанай,  СМР</t>
  </si>
  <si>
    <t>Реконструкция водопровода по улице Павлова в границах улиц Баймагамбетова - Каирбекова г. Костанай, СМР</t>
  </si>
  <si>
    <t>Реконструкция Индустриального водовода в границах ул. Дзержинского - Гагарина до ул.Рабочая-Складская  г. Костанай,  СМР</t>
  </si>
  <si>
    <t>Реконструкция водопровода по улице Пушкина в границах улиц Сьянова - Байтурсынова г. Костанай, ПСД</t>
  </si>
  <si>
    <t>Реконструкция водопровода от 2-го подъема до Южной котельной г. Костанай,  ПСД</t>
  </si>
  <si>
    <t>Реконструкция водопровода по улице Л. Беды в границах улиц Сералина - Мауленова г. Костанай, ПСД</t>
  </si>
  <si>
    <t>Реконструкция водопровода по улице Мирошниченко  в границах улиц Волынова - Кочубея жилой дом № 6  г. Костанай,   ПСД</t>
  </si>
  <si>
    <t>Реконструкция внутриквартальных сетей водопровода в 8-м микрорайоне г. Костанай,  ПСД</t>
  </si>
  <si>
    <t>оборудование</t>
  </si>
  <si>
    <t>Реконструкция внутриплощадочных сетей ОСВ,СМР</t>
  </si>
  <si>
    <t>Реконструкция самотечного коллектора по улице Победы в границах улиц Шаяхметова Сьянова г. Костанай,   СМР</t>
  </si>
  <si>
    <t>Реконструкция  самотечного коллектора по улице Гоголя в границах улицы Баймагамбетова - пр. Абая   г. Костанай,  ПСД</t>
  </si>
  <si>
    <t>РЧВ</t>
  </si>
  <si>
    <t>Реконструкция водопровода по улице Пушкина в границах улиц Сьянова - Байтурсынова г.Костанай,   СМР</t>
  </si>
  <si>
    <t>Реконструкция водопровода от 2-го подъема до Южной котельной г. Костанай,  СМР</t>
  </si>
  <si>
    <t>Реконструкция водопровода по улице Л. Беды в границах улиц Сералина - Мауленова г. Костанай,   СМР</t>
  </si>
  <si>
    <t>Реконструкция водопровода по улице Мирошниченко  в границах улиц Волынова - Кочубея жилой дом № 6  г. Костанай,   СМР</t>
  </si>
  <si>
    <t>Реконструкция внутриквартальных сетей водопровода в 8-м микрорайоне г. Костанай,   СМР</t>
  </si>
  <si>
    <t>Реконструкция Индустриального водовода в границах ул. Дзержинского-Гагарина до ул. Рабочая-Складская  г.Костанай, СМР</t>
  </si>
  <si>
    <t>Реконструкция Индустриального водовода в границах ул.Складская-Бородина до ул. Киевская УК 161/2 г. Костанай, СМР</t>
  </si>
  <si>
    <t>Реконструкция  самотечного коллектора по улице Гоголя в границах улицы Баймагамбетова - пр. Абая   г. Костанай,  СМР</t>
  </si>
  <si>
    <t>Реконструкция самотечного коллектора в границах улиц Алтынсарина Абая, по улице Абая, Л.Беды, Джамбула, Фролова г. Костанай,  ПСД</t>
  </si>
  <si>
    <t>Реконструкция водопровода по улице Быковского в границах улиц  Абая-Маяковского  г. Костанай,  СМР</t>
  </si>
  <si>
    <t>Реконструкция водопровода внутри квартала №275 к жилым домам по улице Каирбекова, 351, 353/1, 353; по улице Киевская, 3, 5, 7, 11 г. Костанай,  СМР</t>
  </si>
  <si>
    <t>Реконструкция самотечного коллектора в границах улиц Алтынсарина-Абая, по улице Абая, Л.Беды, Джамбула, Фролова г. Костанай,  СМР</t>
  </si>
  <si>
    <t>2021 год</t>
  </si>
  <si>
    <t xml:space="preserve"> Внедрение ГИС и гидравлической модели водопровода и канализации</t>
  </si>
  <si>
    <t>Реконструкция водовода подачи воды на ТЭЦ Д-400 мм г. Костанай, СМР</t>
  </si>
  <si>
    <t>Строительство резервуаров чистой воды внутриквартальной насосной станции микрорайона "Аэропорт" г. Костанай, СМР</t>
  </si>
  <si>
    <t>Замена запорной арматуры на напорном коллекторе (средняя нитка) от ГКНС до накопителя - испарителя г. Костанай, СМР</t>
  </si>
  <si>
    <t>Реконструкция  самотечного канализационного коллектора Д-800 мм по ул. Базовая г. Костанай, СМР</t>
  </si>
  <si>
    <t>Реконструкция самотечного канализационного коллектора  Д-300мм от ул.Майлина (по територии фабрики "Большевичка"), по ул.Урицкого до ул.Победы г. Костанай, СМР</t>
  </si>
  <si>
    <t>Поливомоечная машина с каналопромывочным оборудованием, диаметр очищаемых трубопрводов 50 - 300 мм</t>
  </si>
  <si>
    <t>Реконструкция Индустриального водовода в границах ул.Складская-Бородина до ул.Киевская УК 161/2 г. Костанай, ПСД</t>
  </si>
  <si>
    <t>Реконструкция системы дезинфекции, СМР</t>
  </si>
  <si>
    <t>Реконструкция ВНС 2-го подъема на ОСВ, СМР</t>
  </si>
  <si>
    <t>Реконструкция КНС 2 г. Костанай, СМР</t>
  </si>
  <si>
    <t>Реконструкция КНС 5А г. Костанай,  СМР</t>
  </si>
  <si>
    <t>Реконструкция КНС 1 г. Костанай, СМР</t>
  </si>
  <si>
    <t>Реконструкция КНС "Окодиспансер" г. Костанай, СМР</t>
  </si>
  <si>
    <t>Модернизация ГКНС г. Костанай, СМР</t>
  </si>
  <si>
    <t>Модернизация КНС 3 г. Костанай, СМР</t>
  </si>
  <si>
    <t>Реконструкция второй нитки напорного канализационного коллектора до накопителя-испарителя сточных вод г. Костанай, СМР</t>
  </si>
  <si>
    <t>Мероприятия за счет средств Европейского Банка Реконструкции и Развития</t>
  </si>
  <si>
    <t>сумма инвестиций, тыс. тенге (без НДС)</t>
  </si>
  <si>
    <t>собственные</t>
  </si>
  <si>
    <t>заемные</t>
  </si>
  <si>
    <t>нерегулируемая (иная)  деятельность</t>
  </si>
  <si>
    <t>Инвестиционная программа на 2016 год</t>
  </si>
  <si>
    <t>Всего на 2016 год</t>
  </si>
  <si>
    <t>Реконструкция сетей водопровода  по улице Валиханова в  границах улиц Бородина - Алтынсарина г. Костанай ПСД в части корректуры топографической съемки</t>
  </si>
  <si>
    <t>Реконструкция сетей водопровода по улице Пушкина в границах улиц Козыбаева - Бородина г. Костанай ПСД в части корректуры топографической съемки</t>
  </si>
  <si>
    <t>Реконструкция сетей водопровода по улице Киевская в границах улиц Герцена - Каирбекова г. Костанай ПСД в части корректуры топографической съемки</t>
  </si>
  <si>
    <t>Реконструкция сетей водопровода по улице 5 Апреля в границах улиц Амангельды - Шипина, по улице Шипина в границах улиц Амангельды - Каирбекова г. Костанай ПСД в части корректуры топографической съемки</t>
  </si>
  <si>
    <t>Реконструкция сетей водопровода по улице Орджоникидзе в границах улиц Каирбекова - Алтынсарина г. Костанай ПСД в части корректуры топографической съемки</t>
  </si>
  <si>
    <t>Реконструкция сетей водопровода по улице Орджоникидзе в границах улицы Баймагамбетова до Гормолзавода г. Костанай ПСД в части корректуры топографической съемки</t>
  </si>
  <si>
    <t>Реконструкция сетей водопровода п. Амангельды улица Северная в границах улиц Абая-Школьная г. Костанай ПСД в части корректуры топографической съемки</t>
  </si>
  <si>
    <t>Реконструкция сетей водопровода по улице Фролова в границах улиц 8 Марта - Джамбула г. Костанай ПСД в части корректуры топографической съемки</t>
  </si>
  <si>
    <t>Реконструкция сетей водопровода по улице Маяковского в границах улиц Чкалова - Волынова г. Костанай ПСД в части корректуры топографической съемки</t>
  </si>
  <si>
    <t>Реконструкция сетей водопровода Д-500 мм по  улице Карбышева в границах улиц В. Интернационалистов-Гвардейская г. Костанай ПСД в части корректуры топографической съемки</t>
  </si>
  <si>
    <t>Реконструкция сетей водопровода по улице О. Шипина до переулка Рабочий г. Костанай ПСД в части корректуры топографической  съемки</t>
  </si>
  <si>
    <t>Реконструкция  сетей водопровода по улице Джангильдина в границах улиц Садовая - Рудненская г. Костанай ПСД в части корректуры топографической съемки</t>
  </si>
  <si>
    <t>Реконструкция сетей водопровода по улице Джамбула в границах улиц Наримановская - Фролова г. Костанай ПСД в части корректуры топографической съемки</t>
  </si>
  <si>
    <t>Приобретение техники и оборудования, всего</t>
  </si>
  <si>
    <t>Гидроизоляция камеры реакции № 5 в блоке фильтров № 2</t>
  </si>
  <si>
    <t>м2</t>
  </si>
  <si>
    <t>Устройство системы вентиляции в помещениях производственной лаборатории</t>
  </si>
  <si>
    <t>Устройство системы видеонаблюдения на территории очистных сооружений водопровода</t>
  </si>
  <si>
    <t>Устройство системы видеонаблюдения на территории 1-й подъем</t>
  </si>
  <si>
    <t xml:space="preserve">Насос 1Д1250-63а подача 1100 м3/час </t>
  </si>
  <si>
    <t>Автоцистерна для пищевых жидкостей с емкостью не менее 4 м3</t>
  </si>
  <si>
    <t>Навесное оборудование агрегат траншейный с глубиной резания до 2 м для грунтов I - IV категории</t>
  </si>
  <si>
    <t xml:space="preserve">Портативный ультразвуковой расходомер-счетчик </t>
  </si>
  <si>
    <t>Автопогрузчик вилочный грузоподъемностью 5 тонн</t>
  </si>
  <si>
    <t>Вакуумный автомобиль, тип двигателя-дизельный, емкость цистерны не более 4 м3</t>
  </si>
  <si>
    <t>Вахтовый автобус с колесной формулой 4х4</t>
  </si>
  <si>
    <t>Автомастерская с постом газоэлектросварочного оборудования</t>
  </si>
  <si>
    <t>Электростанция дизельная на двухосном автоприцепе с трансформатором для подогрева бетона</t>
  </si>
  <si>
    <t>Подъемник монтажный ОПТ-9195 на базе трактора с высокой проходимостью</t>
  </si>
  <si>
    <t xml:space="preserve">Трактор колесный, тяговый класс 1,4 </t>
  </si>
  <si>
    <t>Косилка дисковая навесная</t>
  </si>
  <si>
    <t>Плуг навесной</t>
  </si>
  <si>
    <t>Автомастерская с КМУ с колесной формулой 4х4</t>
  </si>
  <si>
    <t>Экскаватор колесный с емкостью ковша не менее 0,64 м3</t>
  </si>
  <si>
    <t>Станок токарно-винторезный</t>
  </si>
  <si>
    <t>Трактор колесный, тяговый класс 5</t>
  </si>
  <si>
    <t>Трактор колесный с насосом для водопонижения и передним отвалом, тяговый класс1,4</t>
  </si>
  <si>
    <t>Трактор-бульдозер на гусеничном ходу с бульдозерным отвалом</t>
  </si>
  <si>
    <t xml:space="preserve">Фронтальный погрузчик </t>
  </si>
  <si>
    <t>Трал грузоподъемностью не менее 60 тонн</t>
  </si>
  <si>
    <t>Реконструкция напорного коллектора в границах от КНС №2 до колодца-гасителя по улице Маяковского г. Костанай ПСД в части корректуры топографической съемки</t>
  </si>
  <si>
    <t>Реконструкция напорного коллектора от улицы 2-я Совхозная до улицы Каирбекова г. Костанай ПСД в части корректуры топографической съемки</t>
  </si>
  <si>
    <t>Реконструкция напорного коллектора от КНС "Онкология" до улицы Каирбекова г. Костанай ПСД в части корректуры топографической съемки</t>
  </si>
  <si>
    <t>Автокран грузоподъемностью 25 тонн с колесной формулой 6х6 со стрелой ОВОИД длинной 21 метр</t>
  </si>
  <si>
    <t xml:space="preserve">Седельный тягач с колесной формулой 6х6 </t>
  </si>
  <si>
    <t>Насосные агрегаты СД 2400/75</t>
  </si>
  <si>
    <t>Экскаватор-погрузчик с емкостью ковша не менее 1 м3</t>
  </si>
  <si>
    <t>Сварочный аппарат для стыковой сварки пластиковых труб диаметром до 630 мм</t>
  </si>
  <si>
    <t>Сварочный аппарат для стыковой сварки пластиковых труб диаметром до 1000 мм</t>
  </si>
  <si>
    <t>Дизельный сварочный агрегат АДД - 4004 П</t>
  </si>
  <si>
    <t>Реконструкция сетей водопровода по улице О. Шипина до переулка Рабочий г. Костанай, ПСД/СМР</t>
  </si>
  <si>
    <t>Капитальный ремонт сетей водопровода по улице Лермонтова в границах от магазина "Восток" до ул. Каирбекова</t>
  </si>
  <si>
    <t>Капитальный ремонт сетей водопровода по улице Пушкина в границах улиц Бородина - Дзержинского</t>
  </si>
  <si>
    <t>Реконструкция напорного коллектора от улицы 2-я Совхозная до улицы Каирбекова г. Костанай, ПСД, СМР</t>
  </si>
  <si>
    <t xml:space="preserve">Реконструкция напорного коллектора от КНС "Онкология" до улицы Каирбекова г. Костанай, ПСД, СМР </t>
  </si>
  <si>
    <t>Реконструкция напорного коллектора в границах от КНС №2 до колодца-гасителя по улице Маяковского г. Костснай, ПСД, СМР</t>
  </si>
  <si>
    <t>Замена запорной арматуры на напорном коллекторе (средняя нитка) от ГКНС до накопителя - испарителя</t>
  </si>
  <si>
    <t>Вакуумный автомобиль, тип двигателя - дизельный, емкость цистерны не более 4 м3</t>
  </si>
  <si>
    <t>Проведение работ по предпроектному осмотру, разработке ТЗ и ТРП, согласованию ТЗ и ТРП с Системным Оператором для установки АСКУЭ</t>
  </si>
  <si>
    <t xml:space="preserve">Капитальный ремонт сетей водопровода по улице Козыбаева в границах улиц  Шевченко - Козыбаева, 281 </t>
  </si>
  <si>
    <t>Капитальный ремонт водопровода по улице Волынова в границах улиц Абая - Гашека</t>
  </si>
  <si>
    <t>Капитальный ремонт водопровода от улице В. Интернационалистов до строительного колледжа</t>
  </si>
  <si>
    <t>Капитальный ремонт водопровода по улице Киевская в границах улиц Герцена - Каирбекова</t>
  </si>
  <si>
    <t>Капитальный ремонт  водопровода по улице Ленинградская в границах улиц Баймагамбетова - Западная</t>
  </si>
  <si>
    <t>Капитальный ремонт водопровода по улице Гвардейская в границах улиц Рудненская - Карбышева</t>
  </si>
  <si>
    <t>Капитальный ремонт водопровода д 500 мм по улице Киевская в границах улиц Герцена - Каирбекова</t>
  </si>
  <si>
    <t>Капитальный ремонт сетей водопровода по улице Восточная в границах улиц Л. Чайкиной - 40 лет Октября и в границах улиц 40 лет октября - Матросова</t>
  </si>
  <si>
    <t>Капитальный ремонт сетей водопровода по улице Л. Чайкиной в границах улиц Матросова - Чапаева</t>
  </si>
  <si>
    <t>Капитальный ремонт сетей водопровода по улице Кубеева в границах улиц Герцена - Каирбекова</t>
  </si>
  <si>
    <t>Капитальный ремонт сетей водопровода по улице Набережная в границах улиц Гоголя - Аль-Фараби и по улице Гоголя в границах улиц Набережная - Съянова</t>
  </si>
  <si>
    <t>Капитальный ремонт сетей водопровода по улице Карбышева в границах улиц Чернышевского - Гвардейская</t>
  </si>
  <si>
    <t>Капитальный ремонт сетей водопровода по улице Павлова в границах улиц Баймагамбетова - Каирбекова</t>
  </si>
  <si>
    <t xml:space="preserve">Капитальный ремонт самотечного коллектора  по улице Урицкого в границах улиц Аль-Фараби - Железнодорожная  </t>
  </si>
  <si>
    <t>Капитальный ремонт самотечного коллектора по улице Победы от роддома до улицы Сьянова</t>
  </si>
  <si>
    <t>Автобус малого класса с количеством посадочных мест 30</t>
  </si>
  <si>
    <t>Капитальный ремонт водопровода по улице Козыбаева в границах улиц  Шевченко - Козыбаева, 281</t>
  </si>
  <si>
    <t>Капитальный ремонт водопровода по улице Пушкина в границах улиц Сьянова - Байтурсынова</t>
  </si>
  <si>
    <t>Капитальный ремонт водопровода от 2-го подъема до Южной котельной</t>
  </si>
  <si>
    <t>Капитальный ремонт водопровода по улице Л. Беды в границах улиц Сералина - Мауленова</t>
  </si>
  <si>
    <t xml:space="preserve">Капитальный ремонт водопровода по улице Мирошниченко  в границах улиц Волынова - Кочубея жилой дом № 6 </t>
  </si>
  <si>
    <t>Капитальный ремонт водопровода по улице 5 Апреля в границах улиц Амангельды - Шипина</t>
  </si>
  <si>
    <t>Капитальный ремонт внутриквартальных сетей водопровода в 8-м микрорайоне г. Костанай</t>
  </si>
  <si>
    <t>Токарно-винторезный станок с расстоянием между центрами 4000 мм, диаметром обработки  640 мм</t>
  </si>
  <si>
    <t xml:space="preserve">Капитальный ремонт самотечного коллектора по улице Гоголя в границах улицы Баймагамбетова - пр. Абая </t>
  </si>
  <si>
    <t xml:space="preserve">Трактор - бульдозер на гусеничном ходу с жестким прицепным оборудованием </t>
  </si>
  <si>
    <t xml:space="preserve">Капитальный ремонт сетей водопровода по улице Герцена в границах улиц  Курганская - 2-я Костанайская </t>
  </si>
  <si>
    <t xml:space="preserve">Капитальный ремонт сетей водопровода по улице Быковского в границах улиц  Абая - Маяковского </t>
  </si>
  <si>
    <t xml:space="preserve">Капитальный ремонт водопровод по улице Пушкина в границах улиц Бородина - Дзержинского </t>
  </si>
  <si>
    <t>Капитальный ремонт водопровода внутри квартала №275 к жилым домам по улице Каирбекова, 351, 353/1, 353; по улице Киевская, 3, 5, 7, 11</t>
  </si>
  <si>
    <t>Станок вертикально-сверлильный с наибольшим диаметром обрабатываемой детали 40 мм</t>
  </si>
  <si>
    <t>Крепь с двойными направляющими с глубиной работы до 7,5 м (для работ в траншеях)</t>
  </si>
  <si>
    <t>Итого по услуге водоснабжения</t>
  </si>
  <si>
    <t>Капитальный ремонт самотечного коллектора  по улице Урицкого в границах улиц Аль-Фараби - Железнодорожная</t>
  </si>
  <si>
    <t>Капитальный ремонт самотечного коллектора по улице Джамбула, улице Наримановская, проспект Абая в границах улиц Фролова - Л. Беды</t>
  </si>
  <si>
    <t>Капитальный ремонт самотечного коллектора по улице Гоголя в границах улиц Баймагамбетова - Абая</t>
  </si>
  <si>
    <t>Капитальный ремонт самотечного коллектора по улице Джамбула, улице Наримановская, проспекту Абая в границах улиц Фролова - Л. Беды</t>
  </si>
  <si>
    <t>Илососная машина  с вместимостью цистерны не более 5 м3 для очистки колодцев глубиной не менее 3 м</t>
  </si>
  <si>
    <t>Каналоочистительная машина с давлением воды, создаваемым насосом 15 МПа</t>
  </si>
  <si>
    <t>Всего на 2016-2020 годы</t>
  </si>
  <si>
    <t>- ремонт сетей</t>
  </si>
  <si>
    <t>- приобретение техники и оборудования</t>
  </si>
  <si>
    <t>- ремонт сетей замена запорной арматуры</t>
  </si>
  <si>
    <t>2016 год</t>
  </si>
  <si>
    <t>в том числе</t>
  </si>
  <si>
    <t>Самосвал</t>
  </si>
  <si>
    <t>Эксковатор погрузчик</t>
  </si>
  <si>
    <t>Эксковатор пневмоколесный</t>
  </si>
  <si>
    <t>Трактор колесный</t>
  </si>
  <si>
    <t>Автомобиль УАЗ</t>
  </si>
  <si>
    <t>Автомобиль автоцистерна</t>
  </si>
  <si>
    <t>Сварочный агрегат</t>
  </si>
  <si>
    <t>Лаболатория поиска утечек воды</t>
  </si>
  <si>
    <t>Установка ГНБ (горизонтально наклонного бурения) (предоплата)</t>
  </si>
  <si>
    <t>Установка ГНБ (горизонтально наклонного бурения) (остаток)</t>
  </si>
  <si>
    <t>ПСД</t>
  </si>
  <si>
    <t>2019год</t>
  </si>
  <si>
    <t>ВСЕГО ремонт сетей замена запорной арматуры</t>
  </si>
  <si>
    <t>ВСЕГО приобретение техники и оборудования</t>
  </si>
  <si>
    <t>всего 2017-2021</t>
  </si>
  <si>
    <t>из них, всего за счет собственных техники и оборудования</t>
  </si>
  <si>
    <t>из них, всего за счет собственных 2017 - 2021</t>
  </si>
  <si>
    <t>в том числе, специальная техника</t>
  </si>
  <si>
    <t>из них, специальная техника</t>
  </si>
  <si>
    <t>2016 год, специальная техника</t>
  </si>
  <si>
    <t>ВСЕГО 2017-2021</t>
  </si>
  <si>
    <t xml:space="preserve">в т.ч., ремонт сетей </t>
  </si>
  <si>
    <t>в т.ч., специальная техника</t>
  </si>
  <si>
    <t>ВСЕГО 2016</t>
  </si>
  <si>
    <t xml:space="preserve">          замена запорной арматуры</t>
  </si>
  <si>
    <t xml:space="preserve">          оборудование</t>
  </si>
  <si>
    <t>Инвестпрограмма с учетом ЕБРР на 2017-2021гг.</t>
  </si>
  <si>
    <t>ВСЕГО 2016-2020</t>
  </si>
  <si>
    <t xml:space="preserve">Инвестпрограмма на 2016-2020гг. </t>
  </si>
  <si>
    <t>ВСЕГО на 2017-2021</t>
  </si>
  <si>
    <t>За счет средств ЕБРР</t>
  </si>
  <si>
    <t>за счет собственных средств ремонт сетей</t>
  </si>
  <si>
    <t>в том числе за счет собственных средств</t>
  </si>
  <si>
    <t xml:space="preserve">          оборудование (ЕБРР оборудование+АСКУЭ)</t>
  </si>
  <si>
    <t>СМР</t>
  </si>
  <si>
    <t>Оборудование</t>
  </si>
  <si>
    <t>км</t>
  </si>
  <si>
    <t>шт</t>
  </si>
  <si>
    <t>Пожарный гидрант</t>
  </si>
  <si>
    <t>Техника</t>
  </si>
  <si>
    <t>Труба обсадная  (для обслуживания скважин подземного водозабора)</t>
  </si>
  <si>
    <t xml:space="preserve"> государственного учреждения «Отдел жилищно- коммунального хозяйства, пассажирского транспорта и автомобильных дорог  </t>
  </si>
  <si>
    <t>Услуги по подаче воды по магистральным трубопроводам и распределительным сетям</t>
  </si>
  <si>
    <t>на регулируемые услуги государственного коммунального предприятия «Костанай-Су» акимата города Костаная</t>
  </si>
  <si>
    <t>Перенос на последующие годы, в связи с необходимостью проектирования первостепенных аварийных объектов</t>
  </si>
  <si>
    <t>Исключен в связи с удорожанием и увеличением сроков поставки, производители из за рубежа</t>
  </si>
  <si>
    <t>Исключено, в связи с необходимостью проектирования первостепенных аврийных объектов</t>
  </si>
  <si>
    <t>Исключено по причине переноса на последующие годы</t>
  </si>
  <si>
    <t>утв.сумма инвестиций, тыс. тенге                                       (без налога на добавленную стоимость)</t>
  </si>
  <si>
    <t>скорректир.сумма инвестиций, тыс. тенге                                       (без налога на добавленную стоимость)</t>
  </si>
  <si>
    <t>Примечание</t>
  </si>
  <si>
    <t>Внесена в план корректировки в связи с высокой аварийностью</t>
  </si>
  <si>
    <t>Реконструкция водопровода по улице Хакимжановой в границах улиц Баймагамбетова-Абая</t>
  </si>
  <si>
    <t>Реконструкция водопровода по улице  Карбышева в границах улиц Волынова-Чкалова</t>
  </si>
  <si>
    <t>Реконструкция водопровода по улице  Карбышева в границах улиц Чкалова – В.Интернационалистов</t>
  </si>
  <si>
    <t>Реконструкция водопровода по улице Пролетарской в границах улиц Баймагамбетова-Пролетарская,82 г.Костанай</t>
  </si>
  <si>
    <t>Реконструкция водопровода по ул.Сибирская в границах проспекта Абая - улица Джамбула, г.Костанай</t>
  </si>
  <si>
    <t>Преобразователь давления PC-28</t>
  </si>
  <si>
    <t>Тех. обследование</t>
  </si>
  <si>
    <t>Реконструкция самотечного канализационного коллектора  по улице Чкалова в границах улиц Маяковского-Я.Гашека  город Костанай</t>
  </si>
  <si>
    <t>Реконструкция водопровода по улице В.Интернационалистов в границах улици Гашека до жилого дома 28, пр. Абая</t>
  </si>
  <si>
    <t>Реконструкция водопровода по улице Комарова в границах улиц Баймагамбетова- Джамбула</t>
  </si>
  <si>
    <t>Реконструкция водопровода по улице Матросова в границах улиц Кобланды Батыра- 40 лет Октября</t>
  </si>
  <si>
    <t>Реконструкция водопровода по улице Узкоколейная в границах улиц Курганская-Узкоколейная ,16</t>
  </si>
  <si>
    <t>Реконструкция водопровода по улице Гашека в границах улиц В.Интернационалистов-Быковского</t>
  </si>
  <si>
    <t>Реконструкция  водопровода  от жилого дома №3  по  ул. Быковского до улицы Маяковского</t>
  </si>
  <si>
    <t>Реконструкция водопровода по улице Волынова  в границах улиц Арыстанбекова-Карбышева</t>
  </si>
  <si>
    <t>Установка внутренних решеток безопасности в колодцах</t>
  </si>
  <si>
    <t xml:space="preserve">Задвижка фланцевая с обрезиненным клином </t>
  </si>
  <si>
    <t>Регулятор давления</t>
  </si>
  <si>
    <t>Самосвал с трехсторонней разгрузкой ГАЗ-С41R13</t>
  </si>
  <si>
    <t>Экскаватор-погрузчик  Амкодор 702ЕА</t>
  </si>
  <si>
    <t>Реконструкция самотечного канализационного коллектора  по улице Орджоникидзе  в границах улиц Алтынсарина-Каирбекова город Костанай</t>
  </si>
  <si>
    <t>Реконструкция самотечного канализационного коллектора  по улице Урожайная в границах пр.К.Батыра-ул. Каирбекова  город Костанай</t>
  </si>
  <si>
    <t>Реконструкция самотечного канализационного коллектора по улице О.Дощанова в границах улиц Шаяхметова-Касымханова, по улице Косымханова в границах улиц О.Дощанова-Павлова город Костанай</t>
  </si>
  <si>
    <t>Реконструкция самотечного канализационного коллектора  по улице Л.Беды в  в границах улиц Соколовская-Абая  город Костанай</t>
  </si>
  <si>
    <t xml:space="preserve">«Реконструкция самотечного канализационного коллектора по улице Комарова, Соколовская в границах улиц Строительная-Фролова город Костанай» </t>
  </si>
  <si>
    <t>Реконструкция самотечного канализационного коллектора  по улице Темирбаева в границах улиц Тауелсiздiк -Аль-Фараби город Костанай</t>
  </si>
  <si>
    <t>Реконструкция самотечного канализационного коллектора  по улице 1 Мая  в границах улиц Тауелсiздiк -Победы город Костанай</t>
  </si>
  <si>
    <t>Аварийно-восстановительная машина, автомобиль мастерская на шасси ГАЗ-С41А23</t>
  </si>
  <si>
    <t>Реконструкция здания гаража, расположенного по адресу : Абая 19, г. Костанай</t>
  </si>
  <si>
    <t>Реконструкция внутриквартальных сетей водоснабжения от ул. Генерала Арыстанбекова (м-н Березка) до мкр.7, д.21, г. Костанай</t>
  </si>
  <si>
    <t>Реконструкция сети водоснабжения по ул. Тәуелсіздік в границах ул. Баймагамбетова - ул. Летунова, г. Костанай</t>
  </si>
  <si>
    <t>Реконструкция производственного корпуса "ГКП Костанай-Су" (проспект Абая,19 АБК)</t>
  </si>
  <si>
    <t>Техническое обследование здания КПП расположенного по адресу: пр. Абая, 19 (для проведения дальнейшей реконструкции)(ОС)</t>
  </si>
  <si>
    <t>Реконструкция производственного корпуса "ГКП Костанай-Су" (проспект Абая, 19 АБК)</t>
  </si>
  <si>
    <t>Реконструкция водопровода по улице Мирошниченко в границах улиц Волынова – Кочубея в районе жилого дома №6, г. Костанай. Корректировка</t>
  </si>
  <si>
    <t>Увеличение суммы в связи удорожанием материалов и работ, увеличение протяженности</t>
  </si>
  <si>
    <t>Реконструкция водопровода Д-300 мм, от пересечения улиц Каирбекова-Курганская до улицы Совхозная 27, тепличный комбинат, г.Костанай</t>
  </si>
  <si>
    <t>Капитальный ремонт участка водопровода очистных сооружений</t>
  </si>
  <si>
    <t>Капитальные ремонты на 17 объектов</t>
  </si>
  <si>
    <t>Содержание производственного здания стоянки для большегрузных автомашин (здание УЭТТ 2-х этажное)</t>
  </si>
  <si>
    <t>Ремонт колодцев</t>
  </si>
  <si>
    <t>Содержание производственного здания гаража (бывшее помещение ТБ 1-этажное)</t>
  </si>
  <si>
    <t>Содержание кровли здания блока фильтров №1</t>
  </si>
  <si>
    <t>Водолазные работы по ремонту сооружений насосной станции Амангельдинского гидроузла г.Костанай</t>
  </si>
  <si>
    <t>акимата города Костаная» в части  2025 г.</t>
  </si>
  <si>
    <t>Инвестиционная программа на 2025 год</t>
  </si>
  <si>
    <t xml:space="preserve">Геодезический GNSS приемник </t>
  </si>
  <si>
    <t>Монитор 23.8 дюйма</t>
  </si>
  <si>
    <t xml:space="preserve"> Монитор 27 дюймов</t>
  </si>
  <si>
    <t>Блок системный</t>
  </si>
  <si>
    <t>МФУ лазерное с функцией копирования, сканирования 2-х сторонней печати</t>
  </si>
  <si>
    <t>Моноблок</t>
  </si>
  <si>
    <t>Циркулярная пила с кареткой МJ5116</t>
  </si>
  <si>
    <t xml:space="preserve">Бензиновый резчик швов Сплитстону CS-2413 </t>
  </si>
  <si>
    <t>Фуговальный станок по дереву МВ504</t>
  </si>
  <si>
    <t>Пылеулавливающее устройство со шлангом</t>
  </si>
  <si>
    <t xml:space="preserve">Минитрактор-газонокосилка </t>
  </si>
  <si>
    <r>
      <t xml:space="preserve">Преобразователь частоты </t>
    </r>
    <r>
      <rPr>
        <i/>
        <sz val="12"/>
        <color theme="1"/>
        <rFont val="Times New Roman"/>
        <family val="1"/>
        <charset val="204"/>
      </rPr>
      <t xml:space="preserve">(1подъем) </t>
    </r>
    <r>
      <rPr>
        <sz val="12"/>
        <color theme="1"/>
        <rFont val="Times New Roman"/>
        <family val="1"/>
        <charset val="204"/>
      </rPr>
      <t>на сважины</t>
    </r>
  </si>
  <si>
    <r>
      <t>Кондиционер канальный GREE Inverter R410A (до 300м2) (в РУ)</t>
    </r>
    <r>
      <rPr>
        <i/>
        <sz val="12"/>
        <color theme="1"/>
        <rFont val="Times New Roman"/>
        <family val="1"/>
        <charset val="204"/>
      </rPr>
      <t>(гидроузел)</t>
    </r>
  </si>
  <si>
    <r>
      <t xml:space="preserve">Ремонт насосного агрегата </t>
    </r>
    <r>
      <rPr>
        <i/>
        <sz val="12"/>
        <color theme="1"/>
        <rFont val="Times New Roman"/>
        <family val="1"/>
        <charset val="204"/>
      </rPr>
      <t>(гидроузел)</t>
    </r>
  </si>
  <si>
    <r>
      <t xml:space="preserve">Электрический испытательный стенд для проверки генераторов и стартеров 12В и 24В </t>
    </r>
    <r>
      <rPr>
        <i/>
        <sz val="12"/>
        <color theme="1"/>
        <rFont val="Times New Roman"/>
        <family val="1"/>
        <charset val="204"/>
      </rPr>
      <t>(УЭАТ)</t>
    </r>
  </si>
  <si>
    <r>
      <t xml:space="preserve">Станок сварки полиэтилена Д-100 </t>
    </r>
    <r>
      <rPr>
        <i/>
        <sz val="12"/>
        <color theme="1"/>
        <rFont val="Times New Roman"/>
        <family val="1"/>
        <charset val="204"/>
      </rPr>
      <t>(водопровод)</t>
    </r>
  </si>
  <si>
    <r>
      <t xml:space="preserve">Установка алмазного бурения 52-500мм + доп. оборудование </t>
    </r>
    <r>
      <rPr>
        <i/>
        <sz val="12"/>
        <color theme="1"/>
        <rFont val="Times New Roman"/>
        <family val="1"/>
        <charset val="204"/>
      </rPr>
      <t>(водопровод)</t>
    </r>
  </si>
  <si>
    <r>
      <t>Борона "PALLADA-2400" навесная (диаметр диска 560мм)</t>
    </r>
    <r>
      <rPr>
        <i/>
        <sz val="12"/>
        <color theme="1"/>
        <rFont val="Times New Roman"/>
        <family val="1"/>
        <charset val="204"/>
      </rPr>
      <t xml:space="preserve"> (гидроузел и 1подъем)</t>
    </r>
  </si>
  <si>
    <t>1шт</t>
  </si>
  <si>
    <t>Увеличение суммы в связи с увеличением стоимости</t>
  </si>
  <si>
    <t>КМУ (кран манипулятор)</t>
  </si>
  <si>
    <t>Самосвал для транспортировки сыпучих и смешанных грузов</t>
  </si>
  <si>
    <t>Внесена в план корректировки в связи с связи с заменой парка техники</t>
  </si>
  <si>
    <t xml:space="preserve">Реконструкция внутриквартальных сетей водоотведения в границах ул. Рабочая, 166 - ул. Шипина, г. Костанай </t>
  </si>
  <si>
    <t xml:space="preserve">Реконструкция внутриквартальных сетей водоотведения в границах ул. Урицкого - ул. Пушкина - ул. Майлина - ул. Тәуелсіздік, г. Костанай </t>
  </si>
  <si>
    <t>Техническое обследование территории "КНС №5 по ул.Пригородная ГКП "Костанай-Су"</t>
  </si>
  <si>
    <t xml:space="preserve"> компл</t>
  </si>
  <si>
    <t>компл</t>
  </si>
  <si>
    <t xml:space="preserve"> шт</t>
  </si>
  <si>
    <t>Реконструкция самотечного канализационного коллектора Д-500 мм по ул. Курганская в границах улиц Л.Чайкиной-Каирбекова, г.Костанай. Корректировка</t>
  </si>
  <si>
    <t>Реконструкция канализационного коллектора расположенного 1-й проезд Лермонтова в границах ул. Лермонтова - Заводская, по ул. Заводская в границах 1 проезд Лермонтова - ул. Набережная, г. Костанай,  Д-500 (экспертиза)</t>
  </si>
  <si>
    <t>Реконструкция самотечного канализационного коллектора по улице Летунова в границах улиц Тәуелсіздік  – Пушкина, по улице Пушкина в границах улиц Летунова – 1 Мая, г.Костанай Д-500 мм. (экспертиза)</t>
  </si>
  <si>
    <r>
      <t xml:space="preserve">Реконструкция внешнего электроснабжения объекта КНС №1, которая расположена на территории котельной №3 ГКП КТЭК по адресу: г. Костанай ул. Базовая 1. </t>
    </r>
    <r>
      <rPr>
        <b/>
        <sz val="12"/>
        <color theme="1"/>
        <rFont val="Times New Roman"/>
        <family val="1"/>
        <charset val="204"/>
      </rPr>
      <t>Корректировка</t>
    </r>
  </si>
  <si>
    <t>Исключено по причине переноса на последующие годы, реализация в неполном объеме в 2024 году, требуется корректирвка проекта</t>
  </si>
  <si>
    <t>Технология биологической реабилитации водоемов накопителей сточных вод (зеленая микроводоросль хлорелла)</t>
  </si>
  <si>
    <t>Биопрепарат, стабилизированные бактериальные смеси и ферменты природного происхождения для очистки сточных вод и уменьшения осадка (Ydro процесс)</t>
  </si>
  <si>
    <t>Капитальный ремонт мягкой кровли склада, гаража</t>
  </si>
  <si>
    <t>Капитальный и средний ремонт электродвигателя ДАЗО4-560УК-8ДСУ1 800кВт, 750 об/мин 10000В.62,5А(на ГКНС)</t>
  </si>
  <si>
    <t>млн м3</t>
  </si>
  <si>
    <t>кг</t>
  </si>
  <si>
    <t>Реконструкция канализационного коллектора расположенного 1-й проезд Лермонтова в границах ул. Лермонтова - Заводская, по ул. Заводская в границах 1 проезд Лермонтова - ул. Набережная, г. Костанай</t>
  </si>
  <si>
    <t>Реконструкция канализационного коллектора  через СШ№11 до ул.Лермонтова, г.Костанай</t>
  </si>
  <si>
    <t>Погружной канализационный насос Flygt NZ 3315 SA23-048 мощностью 75 kW, в комплекте с контрольно-силовым кабелем и многоразовым датчиком утечки FLS, шкафом управления 1 насосом с плавным пуском</t>
  </si>
  <si>
    <t xml:space="preserve">Реконструкция действующего шкафа управления насосами Grundfos Control DC 6*132kW/260AESS 3*400-S на канализационной станции №5 </t>
  </si>
  <si>
    <r>
      <t>Трубопроводный перископ</t>
    </r>
    <r>
      <rPr>
        <i/>
        <sz val="12"/>
        <color theme="1"/>
        <rFont val="Times New Roman"/>
        <family val="1"/>
        <charset val="204"/>
      </rPr>
      <t xml:space="preserve"> </t>
    </r>
  </si>
  <si>
    <t>факт</t>
  </si>
  <si>
    <t>Отчет о ходе исполнения инвестиционной программы</t>
  </si>
  <si>
    <t>Всего на 2025 год</t>
  </si>
  <si>
    <t>Погружной насос  для сухой горизонтальной установки Flygt NZ3315 мощностью 90 кВт, в комплекте с контрольно-силовым кабелем и многоразовым датчиком утечки FLS, с щитом управления и плавным пуском</t>
  </si>
  <si>
    <t>Оборудование станции электролиза SME-375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</si>
</sst>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"/>
    <numFmt numFmtId="166" formatCode="#,##0.0"/>
  </numFmts>
  <fonts count="3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8"/>
      <name val="Times New Roman"/>
      <family val="1"/>
      <charset val="204"/>
    </font>
    <font>
      <sz val="10"/>
      <color theme="8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9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408">
    <xf numFmtId="0" fontId="0" fillId="0" borderId="0" xfId="0"/>
    <xf numFmtId="0" fontId="2" fillId="0" borderId="0" xfId="0" applyFont="1" applyAlignment="1">
      <alignment horizontal="left" indent="4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3" fillId="3" borderId="1" xfId="1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6" fontId="3" fillId="0" borderId="2" xfId="0" applyNumberFormat="1" applyFont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2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0" fontId="2" fillId="4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6" fillId="4" borderId="0" xfId="0" applyFont="1" applyFill="1"/>
    <xf numFmtId="0" fontId="6" fillId="0" borderId="0" xfId="0" applyFont="1"/>
    <xf numFmtId="0" fontId="10" fillId="4" borderId="0" xfId="0" applyFont="1" applyFill="1"/>
    <xf numFmtId="0" fontId="9" fillId="4" borderId="0" xfId="0" applyFont="1" applyFill="1"/>
    <xf numFmtId="0" fontId="2" fillId="0" borderId="1" xfId="0" applyFont="1" applyBorder="1"/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165" fontId="2" fillId="0" borderId="2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165" fontId="2" fillId="0" borderId="1" xfId="0" applyNumberFormat="1" applyFont="1" applyBorder="1"/>
    <xf numFmtId="0" fontId="1" fillId="4" borderId="1" xfId="0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49" fontId="3" fillId="3" borderId="5" xfId="0" applyNumberFormat="1" applyFont="1" applyFill="1" applyBorder="1" applyAlignment="1">
      <alignment horizontal="left" vertical="center" wrapText="1"/>
    </xf>
    <xf numFmtId="0" fontId="1" fillId="0" borderId="5" xfId="0" applyFont="1" applyBorder="1"/>
    <xf numFmtId="0" fontId="2" fillId="0" borderId="5" xfId="0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2" fillId="0" borderId="2" xfId="0" applyFont="1" applyBorder="1"/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6" borderId="1" xfId="0" applyFont="1" applyFill="1" applyBorder="1"/>
    <xf numFmtId="0" fontId="2" fillId="6" borderId="0" xfId="0" applyFont="1" applyFill="1"/>
    <xf numFmtId="0" fontId="2" fillId="0" borderId="1" xfId="0" applyFont="1" applyBorder="1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65" fontId="1" fillId="7" borderId="2" xfId="0" applyNumberFormat="1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1" xfId="0" applyNumberFormat="1" applyFont="1" applyFill="1" applyBorder="1"/>
    <xf numFmtId="3" fontId="2" fillId="7" borderId="1" xfId="0" applyNumberFormat="1" applyFont="1" applyFill="1" applyBorder="1"/>
    <xf numFmtId="0" fontId="2" fillId="7" borderId="2" xfId="0" applyFont="1" applyFill="1" applyBorder="1"/>
    <xf numFmtId="0" fontId="2" fillId="7" borderId="0" xfId="0" applyFont="1" applyFill="1"/>
    <xf numFmtId="4" fontId="2" fillId="0" borderId="1" xfId="0" applyNumberFormat="1" applyFont="1" applyBorder="1"/>
    <xf numFmtId="4" fontId="1" fillId="0" borderId="1" xfId="0" applyNumberFormat="1" applyFont="1" applyBorder="1"/>
    <xf numFmtId="166" fontId="2" fillId="0" borderId="1" xfId="0" applyNumberFormat="1" applyFont="1" applyBorder="1"/>
    <xf numFmtId="166" fontId="1" fillId="0" borderId="1" xfId="0" applyNumberFormat="1" applyFont="1" applyBorder="1"/>
    <xf numFmtId="166" fontId="2" fillId="0" borderId="2" xfId="0" applyNumberFormat="1" applyFont="1" applyBorder="1"/>
    <xf numFmtId="3" fontId="2" fillId="0" borderId="2" xfId="0" applyNumberFormat="1" applyFont="1" applyBorder="1"/>
    <xf numFmtId="166" fontId="4" fillId="3" borderId="1" xfId="0" applyNumberFormat="1" applyFont="1" applyFill="1" applyBorder="1" applyAlignment="1"/>
    <xf numFmtId="166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vertical="center"/>
    </xf>
    <xf numFmtId="166" fontId="2" fillId="0" borderId="0" xfId="0" applyNumberFormat="1" applyFont="1"/>
    <xf numFmtId="0" fontId="2" fillId="0" borderId="0" xfId="0" applyFont="1" applyBorder="1"/>
    <xf numFmtId="0" fontId="1" fillId="0" borderId="0" xfId="0" applyFont="1"/>
    <xf numFmtId="165" fontId="2" fillId="0" borderId="0" xfId="0" applyNumberFormat="1" applyFont="1"/>
    <xf numFmtId="166" fontId="2" fillId="0" borderId="0" xfId="0" applyNumberFormat="1" applyFont="1" applyBorder="1"/>
    <xf numFmtId="0" fontId="2" fillId="7" borderId="0" xfId="0" applyFont="1" applyFill="1" applyBorder="1"/>
    <xf numFmtId="0" fontId="2" fillId="4" borderId="0" xfId="0" applyFont="1" applyFill="1" applyBorder="1"/>
    <xf numFmtId="0" fontId="1" fillId="0" borderId="0" xfId="0" applyFont="1" applyBorder="1"/>
    <xf numFmtId="0" fontId="1" fillId="8" borderId="1" xfId="0" applyFont="1" applyFill="1" applyBorder="1"/>
    <xf numFmtId="0" fontId="2" fillId="8" borderId="1" xfId="0" applyFont="1" applyFill="1" applyBorder="1"/>
    <xf numFmtId="0" fontId="2" fillId="8" borderId="0" xfId="0" applyFont="1" applyFill="1"/>
    <xf numFmtId="0" fontId="11" fillId="0" borderId="1" xfId="0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66" fontId="2" fillId="8" borderId="1" xfId="0" applyNumberFormat="1" applyFont="1" applyFill="1" applyBorder="1"/>
    <xf numFmtId="1" fontId="2" fillId="8" borderId="1" xfId="0" applyNumberFormat="1" applyFont="1" applyFill="1" applyBorder="1"/>
    <xf numFmtId="165" fontId="2" fillId="8" borderId="1" xfId="0" applyNumberFormat="1" applyFont="1" applyFill="1" applyBorder="1"/>
    <xf numFmtId="1" fontId="2" fillId="0" borderId="0" xfId="0" applyNumberFormat="1" applyFont="1"/>
    <xf numFmtId="0" fontId="13" fillId="8" borderId="0" xfId="0" applyFont="1" applyFill="1"/>
    <xf numFmtId="0" fontId="13" fillId="0" borderId="0" xfId="0" applyFont="1"/>
    <xf numFmtId="1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2" fillId="3" borderId="0" xfId="0" applyNumberFormat="1" applyFont="1" applyFill="1"/>
    <xf numFmtId="0" fontId="3" fillId="4" borderId="1" xfId="0" applyFont="1" applyFill="1" applyBorder="1" applyAlignment="1">
      <alignment horizontal="center"/>
    </xf>
    <xf numFmtId="166" fontId="3" fillId="4" borderId="1" xfId="0" applyNumberFormat="1" applyFont="1" applyFill="1" applyBorder="1"/>
    <xf numFmtId="0" fontId="3" fillId="4" borderId="0" xfId="0" applyFont="1" applyFill="1"/>
    <xf numFmtId="0" fontId="4" fillId="4" borderId="1" xfId="0" applyFont="1" applyFill="1" applyBorder="1"/>
    <xf numFmtId="0" fontId="14" fillId="4" borderId="0" xfId="0" applyFont="1" applyFill="1"/>
    <xf numFmtId="0" fontId="3" fillId="4" borderId="0" xfId="0" applyFont="1" applyFill="1" applyAlignment="1">
      <alignment horizontal="center"/>
    </xf>
    <xf numFmtId="3" fontId="3" fillId="4" borderId="1" xfId="0" applyNumberFormat="1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7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166" fontId="15" fillId="0" borderId="0" xfId="0" applyNumberFormat="1" applyFont="1" applyFill="1"/>
    <xf numFmtId="0" fontId="17" fillId="0" borderId="1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2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9" fillId="0" borderId="0" xfId="4" applyFont="1"/>
    <xf numFmtId="166" fontId="15" fillId="0" borderId="0" xfId="0" applyNumberFormat="1" applyFont="1" applyFill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>
      <alignment horizontal="center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18" fillId="0" borderId="0" xfId="0" applyFont="1" applyFill="1"/>
    <xf numFmtId="166" fontId="18" fillId="0" borderId="0" xfId="0" applyNumberFormat="1" applyFont="1" applyFill="1"/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15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166" fontId="25" fillId="0" borderId="1" xfId="0" applyNumberFormat="1" applyFont="1" applyFill="1" applyBorder="1" applyAlignment="1">
      <alignment horizontal="left" vertical="center" wrapText="1"/>
    </xf>
    <xf numFmtId="166" fontId="15" fillId="0" borderId="0" xfId="0" applyNumberFormat="1" applyFont="1" applyFill="1" applyAlignment="1">
      <alignment horizontal="left"/>
    </xf>
    <xf numFmtId="166" fontId="16" fillId="0" borderId="5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/>
    <xf numFmtId="2" fontId="2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15" fillId="8" borderId="0" xfId="0" applyFont="1" applyFill="1"/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left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9" fillId="0" borderId="6" xfId="0" applyFont="1" applyBorder="1" applyAlignment="1"/>
    <xf numFmtId="0" fontId="16" fillId="3" borderId="1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vertical="center" wrapText="1"/>
    </xf>
    <xf numFmtId="0" fontId="28" fillId="3" borderId="6" xfId="0" applyFont="1" applyFill="1" applyBorder="1" applyAlignment="1">
      <alignment wrapText="1"/>
    </xf>
    <xf numFmtId="0" fontId="28" fillId="0" borderId="6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/>
    <xf numFmtId="0" fontId="15" fillId="3" borderId="1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166" fontId="25" fillId="3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3 2" xfId="5" xr:uid="{00000000-0005-0000-0000-000004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view="pageBreakPreview" topLeftCell="A25" zoomScaleSheetLayoutView="100" workbookViewId="0">
      <selection activeCell="E103" sqref="E103"/>
    </sheetView>
  </sheetViews>
  <sheetFormatPr defaultRowHeight="15.75" x14ac:dyDescent="0.25"/>
  <cols>
    <col min="1" max="1" width="5.42578125" style="289" customWidth="1"/>
    <col min="2" max="2" width="75" style="289" customWidth="1"/>
    <col min="3" max="4" width="11.28515625" style="289" customWidth="1"/>
    <col min="5" max="5" width="23" style="289" customWidth="1"/>
    <col min="6" max="7" width="23" style="290" customWidth="1"/>
    <col min="8" max="8" width="46.28515625" style="327" customWidth="1"/>
    <col min="9" max="16384" width="9.140625" style="289"/>
  </cols>
  <sheetData>
    <row r="1" spans="1:14" ht="18" customHeight="1" x14ac:dyDescent="0.25">
      <c r="H1" s="300"/>
    </row>
    <row r="2" spans="1:14" s="299" customFormat="1" x14ac:dyDescent="0.25">
      <c r="A2" s="364" t="s">
        <v>489</v>
      </c>
      <c r="B2" s="364"/>
      <c r="C2" s="364"/>
      <c r="D2" s="364"/>
      <c r="E2" s="364"/>
      <c r="F2" s="364"/>
      <c r="G2" s="364"/>
      <c r="H2" s="364"/>
    </row>
    <row r="3" spans="1:14" s="299" customFormat="1" x14ac:dyDescent="0.25">
      <c r="A3" s="363" t="s">
        <v>388</v>
      </c>
      <c r="B3" s="363"/>
      <c r="C3" s="363"/>
      <c r="D3" s="363"/>
      <c r="E3" s="363"/>
      <c r="F3" s="363"/>
      <c r="G3" s="363"/>
      <c r="H3" s="363"/>
    </row>
    <row r="4" spans="1:14" s="299" customFormat="1" x14ac:dyDescent="0.25">
      <c r="A4" s="363" t="s">
        <v>386</v>
      </c>
      <c r="B4" s="363"/>
      <c r="C4" s="363"/>
      <c r="D4" s="363"/>
      <c r="E4" s="363"/>
      <c r="F4" s="363"/>
      <c r="G4" s="363"/>
      <c r="H4" s="363"/>
    </row>
    <row r="5" spans="1:14" s="299" customFormat="1" ht="18.75" customHeight="1" x14ac:dyDescent="0.25">
      <c r="A5" s="363" t="s">
        <v>441</v>
      </c>
      <c r="B5" s="363"/>
      <c r="C5" s="363"/>
      <c r="D5" s="363"/>
      <c r="E5" s="363"/>
      <c r="F5" s="363"/>
      <c r="G5" s="363"/>
      <c r="H5" s="363"/>
    </row>
    <row r="6" spans="1:14" ht="21" customHeight="1" x14ac:dyDescent="0.25">
      <c r="A6" s="298"/>
      <c r="B6" s="298"/>
      <c r="C6" s="298"/>
      <c r="D6" s="298"/>
      <c r="E6" s="298"/>
      <c r="F6" s="298"/>
      <c r="G6" s="298"/>
      <c r="H6" s="324"/>
    </row>
    <row r="7" spans="1:14" ht="105" customHeight="1" x14ac:dyDescent="0.25">
      <c r="A7" s="322" t="s">
        <v>3</v>
      </c>
      <c r="B7" s="322" t="s">
        <v>4</v>
      </c>
      <c r="C7" s="322" t="s">
        <v>5</v>
      </c>
      <c r="D7" s="322" t="s">
        <v>6</v>
      </c>
      <c r="E7" s="323" t="s">
        <v>393</v>
      </c>
      <c r="F7" s="323" t="s">
        <v>394</v>
      </c>
      <c r="G7" s="328" t="s">
        <v>488</v>
      </c>
      <c r="H7" s="328" t="s">
        <v>395</v>
      </c>
    </row>
    <row r="8" spans="1:14" s="321" customFormat="1" ht="16.5" customHeight="1" x14ac:dyDescent="0.25">
      <c r="A8" s="291">
        <v>1</v>
      </c>
      <c r="B8" s="291">
        <v>2</v>
      </c>
      <c r="C8" s="291">
        <v>3</v>
      </c>
      <c r="D8" s="291">
        <v>4</v>
      </c>
      <c r="E8" s="291">
        <v>5</v>
      </c>
      <c r="F8" s="292">
        <v>6</v>
      </c>
      <c r="G8" s="292">
        <v>7</v>
      </c>
      <c r="H8" s="292">
        <v>8</v>
      </c>
    </row>
    <row r="9" spans="1:14" ht="20.25" customHeight="1" x14ac:dyDescent="0.25">
      <c r="A9" s="301"/>
      <c r="B9" s="366" t="s">
        <v>442</v>
      </c>
      <c r="C9" s="366"/>
      <c r="D9" s="366"/>
      <c r="E9" s="366"/>
      <c r="F9" s="366"/>
      <c r="G9" s="366"/>
      <c r="H9" s="366"/>
    </row>
    <row r="10" spans="1:14" s="296" customFormat="1" ht="21" customHeight="1" x14ac:dyDescent="0.25">
      <c r="A10" s="301"/>
      <c r="B10" s="293" t="s">
        <v>490</v>
      </c>
      <c r="C10" s="301"/>
      <c r="D10" s="301"/>
      <c r="E10" s="323">
        <f>F74+F109</f>
        <v>1540993.9785699998</v>
      </c>
      <c r="F10" s="288"/>
      <c r="G10" s="323"/>
      <c r="H10" s="295"/>
      <c r="I10" s="329"/>
    </row>
    <row r="11" spans="1:14" customFormat="1" x14ac:dyDescent="0.25">
      <c r="A11" s="317"/>
      <c r="B11" s="365" t="s">
        <v>387</v>
      </c>
      <c r="C11" s="365"/>
      <c r="D11" s="365"/>
      <c r="E11" s="365"/>
      <c r="F11" s="365"/>
      <c r="G11" s="352"/>
      <c r="H11" s="325"/>
      <c r="J11" s="304"/>
      <c r="K11" s="305"/>
      <c r="L11" s="305"/>
      <c r="M11" s="305"/>
      <c r="N11" s="305"/>
    </row>
    <row r="12" spans="1:14" customFormat="1" x14ac:dyDescent="0.25">
      <c r="A12" s="346"/>
      <c r="B12" s="345" t="s">
        <v>403</v>
      </c>
      <c r="C12" s="344"/>
      <c r="D12" s="344"/>
      <c r="E12" s="344"/>
      <c r="F12" s="346">
        <f>F13+F14+F15+F16+F17</f>
        <v>908</v>
      </c>
      <c r="G12" s="346">
        <f>G13+G14+G15+G16+G17</f>
        <v>908</v>
      </c>
      <c r="H12" s="331"/>
      <c r="J12" s="304"/>
      <c r="K12" s="305"/>
      <c r="L12" s="305"/>
      <c r="M12" s="305"/>
      <c r="N12" s="305"/>
    </row>
    <row r="13" spans="1:14" customFormat="1" ht="31.5" x14ac:dyDescent="0.25">
      <c r="A13" s="332">
        <v>1</v>
      </c>
      <c r="B13" s="347" t="s">
        <v>425</v>
      </c>
      <c r="C13" s="332" t="s">
        <v>256</v>
      </c>
      <c r="D13" s="332">
        <v>1573.4</v>
      </c>
      <c r="E13" s="344"/>
      <c r="F13" s="332">
        <v>175</v>
      </c>
      <c r="G13" s="332">
        <v>175</v>
      </c>
      <c r="H13" s="287" t="s">
        <v>396</v>
      </c>
      <c r="J13" s="304"/>
      <c r="K13" s="305"/>
      <c r="L13" s="305"/>
      <c r="M13" s="305"/>
      <c r="N13" s="305"/>
    </row>
    <row r="14" spans="1:14" customFormat="1" ht="31.5" x14ac:dyDescent="0.25">
      <c r="A14" s="332">
        <v>2</v>
      </c>
      <c r="B14" s="337" t="s">
        <v>426</v>
      </c>
      <c r="C14" s="332" t="s">
        <v>381</v>
      </c>
      <c r="D14" s="332">
        <v>0.47</v>
      </c>
      <c r="E14" s="344"/>
      <c r="F14" s="332">
        <v>135</v>
      </c>
      <c r="G14" s="332">
        <v>135</v>
      </c>
      <c r="H14" s="287" t="s">
        <v>396</v>
      </c>
      <c r="J14" s="304"/>
      <c r="K14" s="305"/>
      <c r="L14" s="305"/>
      <c r="M14" s="305"/>
      <c r="N14" s="305"/>
    </row>
    <row r="15" spans="1:14" customFormat="1" ht="31.5" x14ac:dyDescent="0.25">
      <c r="A15" s="332">
        <v>3</v>
      </c>
      <c r="B15" s="338" t="s">
        <v>427</v>
      </c>
      <c r="C15" s="332" t="s">
        <v>381</v>
      </c>
      <c r="D15" s="332">
        <v>0.60299999999999998</v>
      </c>
      <c r="E15" s="344"/>
      <c r="F15" s="332">
        <v>209</v>
      </c>
      <c r="G15" s="332">
        <v>209</v>
      </c>
      <c r="H15" s="287" t="s">
        <v>396</v>
      </c>
      <c r="J15" s="304"/>
      <c r="K15" s="305"/>
      <c r="L15" s="305"/>
      <c r="M15" s="305"/>
      <c r="N15" s="305"/>
    </row>
    <row r="16" spans="1:14" customFormat="1" ht="31.5" x14ac:dyDescent="0.25">
      <c r="A16" s="332">
        <v>4</v>
      </c>
      <c r="B16" s="333" t="s">
        <v>428</v>
      </c>
      <c r="C16" s="332" t="s">
        <v>256</v>
      </c>
      <c r="D16" s="332">
        <v>350</v>
      </c>
      <c r="E16" s="344"/>
      <c r="F16" s="332">
        <v>271</v>
      </c>
      <c r="G16" s="332">
        <v>271</v>
      </c>
      <c r="H16" s="287" t="s">
        <v>396</v>
      </c>
      <c r="J16" s="304"/>
      <c r="K16" s="305"/>
      <c r="L16" s="305"/>
      <c r="M16" s="305"/>
      <c r="N16" s="305"/>
    </row>
    <row r="17" spans="1:14" customFormat="1" ht="31.5" x14ac:dyDescent="0.25">
      <c r="A17" s="332">
        <v>5</v>
      </c>
      <c r="B17" s="348" t="s">
        <v>429</v>
      </c>
      <c r="C17" s="332" t="s">
        <v>256</v>
      </c>
      <c r="D17" s="332">
        <v>88.4</v>
      </c>
      <c r="E17" s="344"/>
      <c r="F17" s="332">
        <v>118</v>
      </c>
      <c r="G17" s="332">
        <v>118</v>
      </c>
      <c r="H17" s="287" t="s">
        <v>396</v>
      </c>
      <c r="J17" s="304"/>
      <c r="K17" s="305"/>
      <c r="L17" s="305"/>
      <c r="M17" s="305"/>
      <c r="N17" s="305"/>
    </row>
    <row r="18" spans="1:14" ht="21.75" customHeight="1" x14ac:dyDescent="0.25">
      <c r="A18" s="336"/>
      <c r="B18" s="293" t="s">
        <v>355</v>
      </c>
      <c r="C18" s="336"/>
      <c r="D18" s="339"/>
      <c r="E18" s="323">
        <f>E19+E20+E21+E22+E23+E24</f>
        <v>16685.294000000002</v>
      </c>
      <c r="F18" s="323">
        <f>F25+F26+F27</f>
        <v>12919.47</v>
      </c>
      <c r="G18" s="323">
        <f>G19+G20+G21+G22+G23+G24+G25+G26+G27</f>
        <v>0</v>
      </c>
      <c r="H18" s="287"/>
    </row>
    <row r="19" spans="1:14" ht="57.75" customHeight="1" x14ac:dyDescent="0.25">
      <c r="A19" s="303">
        <v>6</v>
      </c>
      <c r="B19" s="287" t="s">
        <v>405</v>
      </c>
      <c r="C19" s="303" t="s">
        <v>381</v>
      </c>
      <c r="D19" s="294">
        <v>0.8</v>
      </c>
      <c r="E19" s="302">
        <v>2499.6419999999998</v>
      </c>
      <c r="F19" s="302"/>
      <c r="G19" s="302"/>
      <c r="H19" s="287" t="s">
        <v>389</v>
      </c>
    </row>
    <row r="20" spans="1:14" ht="51.75" customHeight="1" x14ac:dyDescent="0.25">
      <c r="A20" s="303">
        <v>7</v>
      </c>
      <c r="B20" s="287" t="s">
        <v>406</v>
      </c>
      <c r="C20" s="303" t="s">
        <v>381</v>
      </c>
      <c r="D20" s="294">
        <v>1.1000000000000001</v>
      </c>
      <c r="E20" s="302">
        <v>4094.1979999999999</v>
      </c>
      <c r="F20" s="302"/>
      <c r="G20" s="302"/>
      <c r="H20" s="287" t="s">
        <v>389</v>
      </c>
    </row>
    <row r="21" spans="1:14" ht="51.75" customHeight="1" x14ac:dyDescent="0.25">
      <c r="A21" s="303">
        <v>8</v>
      </c>
      <c r="B21" s="287" t="s">
        <v>407</v>
      </c>
      <c r="C21" s="303" t="s">
        <v>381</v>
      </c>
      <c r="D21" s="294">
        <v>1.3</v>
      </c>
      <c r="E21" s="302">
        <v>3335.9479999999999</v>
      </c>
      <c r="F21" s="302"/>
      <c r="G21" s="302"/>
      <c r="H21" s="287" t="s">
        <v>389</v>
      </c>
    </row>
    <row r="22" spans="1:14" ht="65.25" customHeight="1" x14ac:dyDescent="0.25">
      <c r="A22" s="303">
        <v>9</v>
      </c>
      <c r="B22" s="287" t="s">
        <v>408</v>
      </c>
      <c r="C22" s="303" t="s">
        <v>381</v>
      </c>
      <c r="D22" s="294">
        <v>1.47</v>
      </c>
      <c r="E22" s="302">
        <v>3636.703</v>
      </c>
      <c r="F22" s="302"/>
      <c r="G22" s="302"/>
      <c r="H22" s="287" t="s">
        <v>389</v>
      </c>
    </row>
    <row r="23" spans="1:14" ht="48.75" customHeight="1" x14ac:dyDescent="0.25">
      <c r="A23" s="303">
        <v>10</v>
      </c>
      <c r="B23" s="287" t="s">
        <v>409</v>
      </c>
      <c r="C23" s="303" t="s">
        <v>381</v>
      </c>
      <c r="D23" s="294">
        <v>0.28999999999999998</v>
      </c>
      <c r="E23" s="302">
        <v>1187</v>
      </c>
      <c r="F23" s="302"/>
      <c r="G23" s="302"/>
      <c r="H23" s="287" t="s">
        <v>389</v>
      </c>
    </row>
    <row r="24" spans="1:14" ht="47.25" customHeight="1" x14ac:dyDescent="0.25">
      <c r="A24" s="303">
        <v>11</v>
      </c>
      <c r="B24" s="287" t="s">
        <v>410</v>
      </c>
      <c r="C24" s="303" t="s">
        <v>381</v>
      </c>
      <c r="D24" s="294">
        <v>0.54</v>
      </c>
      <c r="E24" s="302">
        <v>1931.8030000000001</v>
      </c>
      <c r="F24" s="302"/>
      <c r="G24" s="302"/>
      <c r="H24" s="287" t="s">
        <v>389</v>
      </c>
    </row>
    <row r="25" spans="1:14" ht="47.25" customHeight="1" x14ac:dyDescent="0.25">
      <c r="A25" s="303">
        <v>12</v>
      </c>
      <c r="B25" s="338" t="s">
        <v>427</v>
      </c>
      <c r="C25" s="303" t="s">
        <v>381</v>
      </c>
      <c r="D25" s="294">
        <v>0.60299999999999998</v>
      </c>
      <c r="E25" s="302"/>
      <c r="F25" s="302">
        <v>1833.65</v>
      </c>
      <c r="G25" s="302"/>
      <c r="H25" s="287" t="s">
        <v>396</v>
      </c>
    </row>
    <row r="26" spans="1:14" ht="47.25" customHeight="1" x14ac:dyDescent="0.25">
      <c r="A26" s="303">
        <v>13</v>
      </c>
      <c r="B26" s="349" t="s">
        <v>430</v>
      </c>
      <c r="C26" s="303" t="s">
        <v>256</v>
      </c>
      <c r="D26" s="294">
        <v>350</v>
      </c>
      <c r="E26" s="302"/>
      <c r="F26" s="302">
        <v>4210.09</v>
      </c>
      <c r="G26" s="302"/>
      <c r="H26" s="287" t="s">
        <v>396</v>
      </c>
    </row>
    <row r="27" spans="1:14" ht="47.25" customHeight="1" x14ac:dyDescent="0.25">
      <c r="A27" s="303">
        <v>14</v>
      </c>
      <c r="B27" s="349" t="s">
        <v>431</v>
      </c>
      <c r="C27" s="303" t="s">
        <v>381</v>
      </c>
      <c r="D27" s="294">
        <v>1</v>
      </c>
      <c r="E27" s="302"/>
      <c r="F27" s="302">
        <v>6875.73</v>
      </c>
      <c r="G27" s="302"/>
      <c r="H27" s="287" t="s">
        <v>396</v>
      </c>
    </row>
    <row r="28" spans="1:14" ht="17.25" customHeight="1" x14ac:dyDescent="0.25">
      <c r="A28" s="303"/>
      <c r="B28" s="295" t="s">
        <v>379</v>
      </c>
      <c r="C28" s="336"/>
      <c r="D28" s="339"/>
      <c r="E28" s="323">
        <f>E29+E30+E31+E32+E33</f>
        <v>203097.899</v>
      </c>
      <c r="F28" s="323">
        <f>F29+F30+F31+F32+F33+F34+F35+F36+F37+F38+F39+F40+F41+F42+F43</f>
        <v>800502.97</v>
      </c>
      <c r="G28" s="323">
        <f>G29+G30+G31+G32+G33+G34+G35+G36+G37+G38+G39+G40+G41+G42+G43</f>
        <v>88615.97</v>
      </c>
      <c r="H28" s="287"/>
    </row>
    <row r="29" spans="1:14" ht="51.75" customHeight="1" x14ac:dyDescent="0.25">
      <c r="A29" s="303">
        <v>15</v>
      </c>
      <c r="B29" s="287" t="s">
        <v>397</v>
      </c>
      <c r="C29" s="303" t="s">
        <v>381</v>
      </c>
      <c r="D29" s="294">
        <v>0.85</v>
      </c>
      <c r="E29" s="302">
        <v>66390.7</v>
      </c>
      <c r="F29" s="302">
        <v>191170.31</v>
      </c>
      <c r="G29" s="302"/>
      <c r="H29" s="331" t="s">
        <v>432</v>
      </c>
    </row>
    <row r="30" spans="1:14" ht="45.75" customHeight="1" x14ac:dyDescent="0.25">
      <c r="A30" s="303">
        <v>16</v>
      </c>
      <c r="B30" s="287" t="s">
        <v>411</v>
      </c>
      <c r="C30" s="303" t="s">
        <v>381</v>
      </c>
      <c r="D30" s="294">
        <v>0.53</v>
      </c>
      <c r="E30" s="302">
        <v>44644.267</v>
      </c>
      <c r="F30" s="302"/>
      <c r="G30" s="302"/>
      <c r="H30" s="287" t="s">
        <v>392</v>
      </c>
    </row>
    <row r="31" spans="1:14" s="296" customFormat="1" ht="42.75" customHeight="1" x14ac:dyDescent="0.25">
      <c r="A31" s="303">
        <v>17</v>
      </c>
      <c r="B31" s="287" t="s">
        <v>398</v>
      </c>
      <c r="C31" s="303" t="s">
        <v>381</v>
      </c>
      <c r="D31" s="294">
        <v>0.51500000000000001</v>
      </c>
      <c r="E31" s="302">
        <v>46054.991999999998</v>
      </c>
      <c r="F31" s="302"/>
      <c r="G31" s="302"/>
      <c r="H31" s="287" t="s">
        <v>392</v>
      </c>
    </row>
    <row r="32" spans="1:14" ht="42" customHeight="1" x14ac:dyDescent="0.25">
      <c r="A32" s="303">
        <v>18</v>
      </c>
      <c r="B32" s="287" t="s">
        <v>399</v>
      </c>
      <c r="C32" s="303" t="s">
        <v>381</v>
      </c>
      <c r="D32" s="294">
        <v>0.44</v>
      </c>
      <c r="E32" s="302">
        <v>39400.74</v>
      </c>
      <c r="F32" s="302"/>
      <c r="G32" s="302"/>
      <c r="H32" s="287" t="s">
        <v>392</v>
      </c>
    </row>
    <row r="33" spans="1:8" s="334" customFormat="1" ht="41.25" customHeight="1" x14ac:dyDescent="0.25">
      <c r="A33" s="332">
        <v>19</v>
      </c>
      <c r="B33" s="287" t="s">
        <v>385</v>
      </c>
      <c r="C33" s="303" t="s">
        <v>381</v>
      </c>
      <c r="D33" s="294">
        <v>0.3</v>
      </c>
      <c r="E33" s="302">
        <f>22.024*300</f>
        <v>6607.2000000000007</v>
      </c>
      <c r="F33" s="302">
        <v>9432</v>
      </c>
      <c r="G33" s="302">
        <f>F33</f>
        <v>9432</v>
      </c>
      <c r="H33" s="287" t="s">
        <v>462</v>
      </c>
    </row>
    <row r="34" spans="1:8" s="334" customFormat="1" ht="38.25" customHeight="1" x14ac:dyDescent="0.25">
      <c r="A34" s="332">
        <v>20</v>
      </c>
      <c r="B34" s="350" t="s">
        <v>400</v>
      </c>
      <c r="C34" s="303"/>
      <c r="D34" s="294"/>
      <c r="E34" s="302"/>
      <c r="F34" s="302">
        <v>82650.31</v>
      </c>
      <c r="G34" s="302"/>
      <c r="H34" s="287" t="s">
        <v>396</v>
      </c>
    </row>
    <row r="35" spans="1:8" s="334" customFormat="1" ht="42" customHeight="1" x14ac:dyDescent="0.25">
      <c r="A35" s="332">
        <v>21</v>
      </c>
      <c r="B35" s="350" t="s">
        <v>401</v>
      </c>
      <c r="C35" s="303"/>
      <c r="D35" s="294"/>
      <c r="E35" s="302"/>
      <c r="F35" s="302">
        <v>18955.75</v>
      </c>
      <c r="G35" s="302"/>
      <c r="H35" s="287" t="s">
        <v>396</v>
      </c>
    </row>
    <row r="36" spans="1:8" s="334" customFormat="1" ht="50.25" customHeight="1" x14ac:dyDescent="0.25">
      <c r="A36" s="332">
        <v>22</v>
      </c>
      <c r="B36" s="350" t="s">
        <v>433</v>
      </c>
      <c r="C36" s="303"/>
      <c r="D36" s="294"/>
      <c r="E36" s="302"/>
      <c r="F36" s="302">
        <v>166187.20000000001</v>
      </c>
      <c r="G36" s="302"/>
      <c r="H36" s="287" t="s">
        <v>396</v>
      </c>
    </row>
    <row r="37" spans="1:8" s="334" customFormat="1" ht="50.25" customHeight="1" x14ac:dyDescent="0.25">
      <c r="A37" s="332">
        <v>23</v>
      </c>
      <c r="B37" s="338" t="s">
        <v>434</v>
      </c>
      <c r="C37" s="303"/>
      <c r="D37" s="294"/>
      <c r="E37" s="302"/>
      <c r="F37" s="302">
        <v>22403.49</v>
      </c>
      <c r="G37" s="302"/>
      <c r="H37" s="287" t="s">
        <v>396</v>
      </c>
    </row>
    <row r="38" spans="1:8" s="334" customFormat="1" ht="50.25" customHeight="1" x14ac:dyDescent="0.25">
      <c r="A38" s="332">
        <v>24</v>
      </c>
      <c r="B38" s="337" t="s">
        <v>435</v>
      </c>
      <c r="C38" s="303"/>
      <c r="D38" s="294"/>
      <c r="E38" s="302"/>
      <c r="F38" s="302">
        <v>215863.29</v>
      </c>
      <c r="G38" s="302">
        <v>53951.14</v>
      </c>
      <c r="H38" s="287" t="s">
        <v>396</v>
      </c>
    </row>
    <row r="39" spans="1:8" s="334" customFormat="1" ht="50.25" customHeight="1" x14ac:dyDescent="0.25">
      <c r="A39" s="332">
        <v>25</v>
      </c>
      <c r="B39" s="338" t="s">
        <v>436</v>
      </c>
      <c r="C39" s="303"/>
      <c r="D39" s="294"/>
      <c r="E39" s="302"/>
      <c r="F39" s="302">
        <v>26168.400000000001</v>
      </c>
      <c r="G39" s="302">
        <v>13262.44</v>
      </c>
      <c r="H39" s="287" t="s">
        <v>396</v>
      </c>
    </row>
    <row r="40" spans="1:8" s="334" customFormat="1" ht="50.25" customHeight="1" x14ac:dyDescent="0.25">
      <c r="A40" s="332">
        <v>26</v>
      </c>
      <c r="B40" s="338" t="s">
        <v>437</v>
      </c>
      <c r="C40" s="303"/>
      <c r="D40" s="294"/>
      <c r="E40" s="302"/>
      <c r="F40" s="302">
        <v>1958.78</v>
      </c>
      <c r="G40" s="302"/>
      <c r="H40" s="287" t="s">
        <v>396</v>
      </c>
    </row>
    <row r="41" spans="1:8" s="334" customFormat="1" ht="50.25" customHeight="1" x14ac:dyDescent="0.25">
      <c r="A41" s="332">
        <v>27</v>
      </c>
      <c r="B41" s="338" t="s">
        <v>438</v>
      </c>
      <c r="C41" s="303"/>
      <c r="D41" s="294"/>
      <c r="E41" s="302"/>
      <c r="F41" s="302">
        <v>18221.2</v>
      </c>
      <c r="G41" s="302">
        <v>2387.94</v>
      </c>
      <c r="H41" s="287" t="s">
        <v>396</v>
      </c>
    </row>
    <row r="42" spans="1:8" s="334" customFormat="1" ht="50.25" customHeight="1" x14ac:dyDescent="0.25">
      <c r="A42" s="332">
        <v>28</v>
      </c>
      <c r="B42" s="338" t="s">
        <v>439</v>
      </c>
      <c r="C42" s="303"/>
      <c r="D42" s="294"/>
      <c r="E42" s="302"/>
      <c r="F42" s="302">
        <v>10822.4</v>
      </c>
      <c r="G42" s="302">
        <v>9582.4500000000007</v>
      </c>
      <c r="H42" s="287" t="s">
        <v>396</v>
      </c>
    </row>
    <row r="43" spans="1:8" s="334" customFormat="1" ht="50.25" customHeight="1" x14ac:dyDescent="0.25">
      <c r="A43" s="332">
        <v>29</v>
      </c>
      <c r="B43" s="338" t="s">
        <v>440</v>
      </c>
      <c r="C43" s="303"/>
      <c r="D43" s="294"/>
      <c r="E43" s="302"/>
      <c r="F43" s="302">
        <v>36669.839999999997</v>
      </c>
      <c r="G43" s="302"/>
      <c r="H43" s="287" t="s">
        <v>396</v>
      </c>
    </row>
    <row r="44" spans="1:8" ht="18" customHeight="1" x14ac:dyDescent="0.25">
      <c r="A44" s="303"/>
      <c r="B44" s="295" t="s">
        <v>380</v>
      </c>
      <c r="C44" s="336"/>
      <c r="D44" s="339"/>
      <c r="E44" s="323">
        <f>E45+E46+E47+E48+E49</f>
        <v>449183.3</v>
      </c>
      <c r="F44" s="323">
        <f>F50+F51+F52+F53+F54+F55+F56+F57+F58+F59+F60+F61+F62+F63+F64+F65+F66+F67+F68</f>
        <v>269160.91856999998</v>
      </c>
      <c r="G44" s="323">
        <f>G50+G51+G52+G53+G54+G55+G56+G57+G58+G59+G60+G61+G62+G63+G64+G65+G66+G67+G68</f>
        <v>25324.320000000003</v>
      </c>
      <c r="H44" s="287"/>
    </row>
    <row r="45" spans="1:8" ht="42" customHeight="1" x14ac:dyDescent="0.25">
      <c r="A45" s="303">
        <v>30</v>
      </c>
      <c r="B45" s="287" t="s">
        <v>412</v>
      </c>
      <c r="C45" s="303" t="s">
        <v>382</v>
      </c>
      <c r="D45" s="294">
        <v>9820</v>
      </c>
      <c r="E45" s="302">
        <v>243419.23199999999</v>
      </c>
      <c r="F45" s="302"/>
      <c r="G45" s="302"/>
      <c r="H45" s="287" t="s">
        <v>392</v>
      </c>
    </row>
    <row r="46" spans="1:8" ht="48.75" customHeight="1" x14ac:dyDescent="0.25">
      <c r="A46" s="303">
        <v>31</v>
      </c>
      <c r="B46" s="287" t="s">
        <v>413</v>
      </c>
      <c r="C46" s="303" t="s">
        <v>382</v>
      </c>
      <c r="D46" s="294">
        <v>134</v>
      </c>
      <c r="E46" s="302">
        <v>41531.800000000003</v>
      </c>
      <c r="F46" s="302"/>
      <c r="G46" s="302"/>
      <c r="H46" s="287" t="s">
        <v>392</v>
      </c>
    </row>
    <row r="47" spans="1:8" ht="48.75" customHeight="1" x14ac:dyDescent="0.25">
      <c r="A47" s="303">
        <v>32</v>
      </c>
      <c r="B47" s="287" t="s">
        <v>414</v>
      </c>
      <c r="C47" s="303" t="s">
        <v>382</v>
      </c>
      <c r="D47" s="294">
        <v>5</v>
      </c>
      <c r="E47" s="302">
        <v>126684.1</v>
      </c>
      <c r="F47" s="302"/>
      <c r="G47" s="302"/>
      <c r="H47" s="287" t="s">
        <v>392</v>
      </c>
    </row>
    <row r="48" spans="1:8" s="296" customFormat="1" ht="31.5" customHeight="1" x14ac:dyDescent="0.25">
      <c r="A48" s="303">
        <v>33</v>
      </c>
      <c r="B48" s="287" t="s">
        <v>383</v>
      </c>
      <c r="C48" s="303" t="s">
        <v>382</v>
      </c>
      <c r="D48" s="294">
        <v>35</v>
      </c>
      <c r="E48" s="302">
        <v>36120.167999999998</v>
      </c>
      <c r="F48" s="302"/>
      <c r="G48" s="302"/>
      <c r="H48" s="287" t="s">
        <v>392</v>
      </c>
    </row>
    <row r="49" spans="1:8" ht="59.25" customHeight="1" x14ac:dyDescent="0.25">
      <c r="A49" s="303">
        <v>34</v>
      </c>
      <c r="B49" s="287" t="s">
        <v>402</v>
      </c>
      <c r="C49" s="303" t="s">
        <v>382</v>
      </c>
      <c r="D49" s="294">
        <v>10</v>
      </c>
      <c r="E49" s="302">
        <f>142.8*10</f>
        <v>1428</v>
      </c>
      <c r="F49" s="302"/>
      <c r="G49" s="302"/>
      <c r="H49" s="287" t="s">
        <v>390</v>
      </c>
    </row>
    <row r="50" spans="1:8" ht="59.25" customHeight="1" x14ac:dyDescent="0.25">
      <c r="A50" s="303">
        <v>35</v>
      </c>
      <c r="B50" s="337" t="s">
        <v>454</v>
      </c>
      <c r="C50" s="353" t="s">
        <v>382</v>
      </c>
      <c r="D50" s="294">
        <v>5</v>
      </c>
      <c r="E50" s="302"/>
      <c r="F50" s="302">
        <v>2116.88</v>
      </c>
      <c r="G50" s="302">
        <f>F50</f>
        <v>2116.88</v>
      </c>
      <c r="H50" s="287" t="s">
        <v>396</v>
      </c>
    </row>
    <row r="51" spans="1:8" ht="59.25" customHeight="1" x14ac:dyDescent="0.25">
      <c r="A51" s="303">
        <v>36</v>
      </c>
      <c r="B51" s="337" t="s">
        <v>455</v>
      </c>
      <c r="C51" s="353" t="s">
        <v>382</v>
      </c>
      <c r="D51" s="294">
        <v>4</v>
      </c>
      <c r="E51" s="302"/>
      <c r="F51" s="302">
        <v>10446.43</v>
      </c>
      <c r="G51" s="302">
        <f>F51</f>
        <v>10446.43</v>
      </c>
      <c r="H51" s="287" t="s">
        <v>396</v>
      </c>
    </row>
    <row r="52" spans="1:8" ht="59.25" customHeight="1" x14ac:dyDescent="0.25">
      <c r="A52" s="303">
        <v>37</v>
      </c>
      <c r="B52" s="337" t="s">
        <v>456</v>
      </c>
      <c r="C52" s="353" t="s">
        <v>469</v>
      </c>
      <c r="D52" s="294">
        <v>1</v>
      </c>
      <c r="E52" s="302"/>
      <c r="F52" s="302">
        <v>10043</v>
      </c>
      <c r="G52" s="302"/>
      <c r="H52" s="287" t="s">
        <v>396</v>
      </c>
    </row>
    <row r="53" spans="1:8" ht="59.25" customHeight="1" x14ac:dyDescent="0.25">
      <c r="A53" s="303">
        <v>38</v>
      </c>
      <c r="B53" s="337" t="s">
        <v>457</v>
      </c>
      <c r="C53" s="353" t="s">
        <v>382</v>
      </c>
      <c r="D53" s="294">
        <v>1</v>
      </c>
      <c r="E53" s="302"/>
      <c r="F53" s="302">
        <v>4800</v>
      </c>
      <c r="G53" s="302"/>
      <c r="H53" s="287" t="s">
        <v>396</v>
      </c>
    </row>
    <row r="54" spans="1:8" ht="59.25" customHeight="1" x14ac:dyDescent="0.25">
      <c r="A54" s="303">
        <v>39</v>
      </c>
      <c r="B54" s="337" t="s">
        <v>458</v>
      </c>
      <c r="C54" s="353" t="s">
        <v>470</v>
      </c>
      <c r="D54" s="294">
        <v>1</v>
      </c>
      <c r="E54" s="302"/>
      <c r="F54" s="302">
        <v>2540</v>
      </c>
      <c r="G54" s="302"/>
      <c r="H54" s="287" t="s">
        <v>396</v>
      </c>
    </row>
    <row r="55" spans="1:8" ht="59.25" customHeight="1" x14ac:dyDescent="0.25">
      <c r="A55" s="303">
        <v>40</v>
      </c>
      <c r="B55" s="337" t="s">
        <v>459</v>
      </c>
      <c r="C55" s="353" t="s">
        <v>470</v>
      </c>
      <c r="D55" s="294">
        <v>1</v>
      </c>
      <c r="E55" s="302"/>
      <c r="F55" s="302">
        <v>2038.39</v>
      </c>
      <c r="G55" s="302">
        <f t="shared" ref="G55:G65" si="0">F55</f>
        <v>2038.39</v>
      </c>
      <c r="H55" s="287" t="s">
        <v>396</v>
      </c>
    </row>
    <row r="56" spans="1:8" ht="59.25" customHeight="1" x14ac:dyDescent="0.25">
      <c r="A56" s="303">
        <v>41</v>
      </c>
      <c r="B56" s="337" t="s">
        <v>443</v>
      </c>
      <c r="C56" s="353" t="s">
        <v>470</v>
      </c>
      <c r="D56" s="294">
        <v>1</v>
      </c>
      <c r="E56" s="302"/>
      <c r="F56" s="302">
        <v>2977.68</v>
      </c>
      <c r="G56" s="302">
        <f t="shared" si="0"/>
        <v>2977.68</v>
      </c>
      <c r="H56" s="287" t="s">
        <v>396</v>
      </c>
    </row>
    <row r="57" spans="1:8" ht="59.25" customHeight="1" x14ac:dyDescent="0.25">
      <c r="A57" s="303">
        <v>42</v>
      </c>
      <c r="B57" s="337" t="s">
        <v>444</v>
      </c>
      <c r="C57" s="353" t="s">
        <v>382</v>
      </c>
      <c r="D57" s="294">
        <v>13</v>
      </c>
      <c r="E57" s="302"/>
      <c r="F57" s="302">
        <v>503.82</v>
      </c>
      <c r="G57" s="302">
        <f t="shared" si="0"/>
        <v>503.82</v>
      </c>
      <c r="H57" s="287" t="s">
        <v>396</v>
      </c>
    </row>
    <row r="58" spans="1:8" ht="59.25" customHeight="1" x14ac:dyDescent="0.25">
      <c r="A58" s="303">
        <v>43</v>
      </c>
      <c r="B58" s="337" t="s">
        <v>445</v>
      </c>
      <c r="C58" s="353" t="s">
        <v>382</v>
      </c>
      <c r="D58" s="294">
        <v>8</v>
      </c>
      <c r="E58" s="302"/>
      <c r="F58" s="302">
        <v>338.4</v>
      </c>
      <c r="G58" s="302">
        <f t="shared" si="0"/>
        <v>338.4</v>
      </c>
      <c r="H58" s="287" t="s">
        <v>396</v>
      </c>
    </row>
    <row r="59" spans="1:8" ht="59.25" customHeight="1" x14ac:dyDescent="0.25">
      <c r="A59" s="303">
        <v>44</v>
      </c>
      <c r="B59" s="337" t="s">
        <v>446</v>
      </c>
      <c r="C59" s="353" t="s">
        <v>382</v>
      </c>
      <c r="D59" s="294">
        <v>6</v>
      </c>
      <c r="E59" s="302"/>
      <c r="F59" s="302">
        <v>959.4</v>
      </c>
      <c r="G59" s="302">
        <f t="shared" si="0"/>
        <v>959.4</v>
      </c>
      <c r="H59" s="287" t="s">
        <v>396</v>
      </c>
    </row>
    <row r="60" spans="1:8" ht="59.25" customHeight="1" x14ac:dyDescent="0.25">
      <c r="A60" s="303">
        <v>45</v>
      </c>
      <c r="B60" s="337" t="s">
        <v>447</v>
      </c>
      <c r="C60" s="353" t="s">
        <v>382</v>
      </c>
      <c r="D60" s="294">
        <v>5</v>
      </c>
      <c r="E60" s="302"/>
      <c r="F60" s="302">
        <v>1054.4100000000001</v>
      </c>
      <c r="G60" s="302">
        <f t="shared" si="0"/>
        <v>1054.4100000000001</v>
      </c>
      <c r="H60" s="287" t="s">
        <v>396</v>
      </c>
    </row>
    <row r="61" spans="1:8" ht="59.25" customHeight="1" x14ac:dyDescent="0.25">
      <c r="A61" s="303">
        <v>46</v>
      </c>
      <c r="B61" s="337" t="s">
        <v>448</v>
      </c>
      <c r="C61" s="353" t="s">
        <v>382</v>
      </c>
      <c r="D61" s="294">
        <v>1</v>
      </c>
      <c r="E61" s="302"/>
      <c r="F61" s="302">
        <v>219.64</v>
      </c>
      <c r="G61" s="302">
        <f t="shared" si="0"/>
        <v>219.64</v>
      </c>
      <c r="H61" s="287" t="s">
        <v>396</v>
      </c>
    </row>
    <row r="62" spans="1:8" ht="59.25" customHeight="1" x14ac:dyDescent="0.25">
      <c r="A62" s="303">
        <v>47</v>
      </c>
      <c r="B62" s="337" t="s">
        <v>449</v>
      </c>
      <c r="C62" s="353" t="s">
        <v>382</v>
      </c>
      <c r="D62" s="294">
        <v>1</v>
      </c>
      <c r="E62" s="302"/>
      <c r="F62" s="302">
        <v>1419</v>
      </c>
      <c r="G62" s="302">
        <f t="shared" si="0"/>
        <v>1419</v>
      </c>
      <c r="H62" s="287" t="s">
        <v>396</v>
      </c>
    </row>
    <row r="63" spans="1:8" ht="59.25" customHeight="1" x14ac:dyDescent="0.25">
      <c r="A63" s="303">
        <v>48</v>
      </c>
      <c r="B63" s="337" t="s">
        <v>450</v>
      </c>
      <c r="C63" s="353" t="s">
        <v>382</v>
      </c>
      <c r="D63" s="294">
        <v>1</v>
      </c>
      <c r="E63" s="302"/>
      <c r="F63" s="302">
        <v>1920</v>
      </c>
      <c r="G63" s="302">
        <f t="shared" si="0"/>
        <v>1920</v>
      </c>
      <c r="H63" s="287" t="s">
        <v>396</v>
      </c>
    </row>
    <row r="64" spans="1:8" ht="59.25" customHeight="1" x14ac:dyDescent="0.25">
      <c r="A64" s="303">
        <v>49</v>
      </c>
      <c r="B64" s="337" t="s">
        <v>451</v>
      </c>
      <c r="C64" s="353" t="s">
        <v>382</v>
      </c>
      <c r="D64" s="294">
        <v>1</v>
      </c>
      <c r="E64" s="302"/>
      <c r="F64" s="302">
        <v>1101.79</v>
      </c>
      <c r="G64" s="302">
        <f t="shared" si="0"/>
        <v>1101.79</v>
      </c>
      <c r="H64" s="287" t="s">
        <v>396</v>
      </c>
    </row>
    <row r="65" spans="1:14" ht="59.25" customHeight="1" x14ac:dyDescent="0.25">
      <c r="A65" s="303">
        <v>50</v>
      </c>
      <c r="B65" s="337" t="s">
        <v>452</v>
      </c>
      <c r="C65" s="353" t="s">
        <v>461</v>
      </c>
      <c r="D65" s="294">
        <v>1</v>
      </c>
      <c r="E65" s="302"/>
      <c r="F65" s="302">
        <v>228.48</v>
      </c>
      <c r="G65" s="302">
        <f t="shared" si="0"/>
        <v>228.48</v>
      </c>
      <c r="H65" s="287" t="s">
        <v>396</v>
      </c>
    </row>
    <row r="66" spans="1:14" ht="59.25" customHeight="1" x14ac:dyDescent="0.25">
      <c r="A66" s="332">
        <v>51</v>
      </c>
      <c r="B66" s="337" t="s">
        <v>492</v>
      </c>
      <c r="C66" s="353" t="s">
        <v>382</v>
      </c>
      <c r="D66" s="358">
        <v>3</v>
      </c>
      <c r="E66" s="359"/>
      <c r="F66" s="359">
        <v>221140.92</v>
      </c>
      <c r="G66" s="359"/>
      <c r="H66" s="287" t="s">
        <v>396</v>
      </c>
    </row>
    <row r="67" spans="1:14" ht="59.25" customHeight="1" x14ac:dyDescent="0.25">
      <c r="A67" s="303">
        <v>52</v>
      </c>
      <c r="B67" s="337" t="s">
        <v>460</v>
      </c>
      <c r="C67" s="353" t="s">
        <v>471</v>
      </c>
      <c r="D67" s="294">
        <v>1</v>
      </c>
      <c r="E67" s="302"/>
      <c r="F67" s="302">
        <v>2800</v>
      </c>
      <c r="G67" s="302"/>
      <c r="H67" s="287" t="s">
        <v>396</v>
      </c>
    </row>
    <row r="68" spans="1:14" ht="59.25" customHeight="1" x14ac:dyDescent="0.25">
      <c r="A68" s="303">
        <v>53</v>
      </c>
      <c r="B68" s="337" t="s">
        <v>453</v>
      </c>
      <c r="C68" s="353" t="s">
        <v>382</v>
      </c>
      <c r="D68" s="294">
        <v>1</v>
      </c>
      <c r="E68" s="302"/>
      <c r="F68" s="302">
        <f>2512.67857</f>
        <v>2512.67857</v>
      </c>
      <c r="G68" s="302"/>
      <c r="H68" s="287" t="s">
        <v>396</v>
      </c>
    </row>
    <row r="69" spans="1:14" ht="21" customHeight="1" x14ac:dyDescent="0.25">
      <c r="A69" s="303"/>
      <c r="B69" s="295" t="s">
        <v>384</v>
      </c>
      <c r="C69" s="336"/>
      <c r="D69" s="339"/>
      <c r="E69" s="323">
        <f>E70+E71</f>
        <v>48214.3</v>
      </c>
      <c r="F69" s="323">
        <f>F72+F73</f>
        <v>48821.42</v>
      </c>
      <c r="G69" s="323">
        <f>G72+G73</f>
        <v>48821.42</v>
      </c>
      <c r="H69" s="287"/>
    </row>
    <row r="70" spans="1:14" ht="59.25" customHeight="1" x14ac:dyDescent="0.25">
      <c r="A70" s="303">
        <v>54</v>
      </c>
      <c r="B70" s="287" t="s">
        <v>415</v>
      </c>
      <c r="C70" s="303" t="s">
        <v>382</v>
      </c>
      <c r="D70" s="294">
        <v>2</v>
      </c>
      <c r="E70" s="302">
        <v>31473.200000000001</v>
      </c>
      <c r="F70" s="302"/>
      <c r="G70" s="302"/>
      <c r="H70" s="287" t="s">
        <v>390</v>
      </c>
    </row>
    <row r="71" spans="1:14" ht="59.25" customHeight="1" x14ac:dyDescent="0.25">
      <c r="A71" s="303">
        <v>55</v>
      </c>
      <c r="B71" s="287" t="s">
        <v>416</v>
      </c>
      <c r="C71" s="303" t="s">
        <v>382</v>
      </c>
      <c r="D71" s="294">
        <v>1</v>
      </c>
      <c r="E71" s="302">
        <v>16741.099999999999</v>
      </c>
      <c r="F71" s="302"/>
      <c r="G71" s="302"/>
      <c r="H71" s="287" t="s">
        <v>390</v>
      </c>
    </row>
    <row r="72" spans="1:14" ht="59.25" customHeight="1" x14ac:dyDescent="0.25">
      <c r="A72" s="303">
        <v>56</v>
      </c>
      <c r="B72" s="333" t="s">
        <v>463</v>
      </c>
      <c r="C72" s="303" t="s">
        <v>120</v>
      </c>
      <c r="D72" s="294">
        <v>1</v>
      </c>
      <c r="E72" s="302"/>
      <c r="F72" s="302">
        <v>48410.71</v>
      </c>
      <c r="G72" s="302">
        <f>F72</f>
        <v>48410.71</v>
      </c>
      <c r="H72" s="287" t="s">
        <v>465</v>
      </c>
    </row>
    <row r="73" spans="1:14" ht="59.25" customHeight="1" x14ac:dyDescent="0.25">
      <c r="A73" s="303">
        <v>57</v>
      </c>
      <c r="B73" s="333" t="s">
        <v>464</v>
      </c>
      <c r="C73" s="303" t="s">
        <v>120</v>
      </c>
      <c r="D73" s="294">
        <v>1</v>
      </c>
      <c r="E73" s="302"/>
      <c r="F73" s="302">
        <v>410.71</v>
      </c>
      <c r="G73" s="302">
        <f>F73</f>
        <v>410.71</v>
      </c>
      <c r="H73" s="287" t="s">
        <v>465</v>
      </c>
    </row>
    <row r="74" spans="1:14" s="316" customFormat="1" ht="27" customHeight="1" x14ac:dyDescent="0.25">
      <c r="A74" s="314"/>
      <c r="B74" s="318" t="s">
        <v>332</v>
      </c>
      <c r="C74" s="314"/>
      <c r="D74" s="330"/>
      <c r="E74" s="315">
        <f>E69+E44+E28+E18</f>
        <v>717180.79299999995</v>
      </c>
      <c r="F74" s="315">
        <f>F69+F44+F28+F18+F12</f>
        <v>1132312.7785699998</v>
      </c>
      <c r="G74" s="407">
        <f>G69+G44+G28+G18+G12</f>
        <v>163669.71000000002</v>
      </c>
      <c r="H74" s="326"/>
    </row>
    <row r="75" spans="1:14" s="310" customFormat="1" x14ac:dyDescent="0.25">
      <c r="A75" s="319"/>
      <c r="B75" s="360" t="s">
        <v>37</v>
      </c>
      <c r="C75" s="361"/>
      <c r="D75" s="361"/>
      <c r="E75" s="361"/>
      <c r="F75" s="362"/>
      <c r="G75" s="351"/>
      <c r="H75" s="335"/>
      <c r="I75" s="306"/>
      <c r="J75" s="307"/>
      <c r="K75" s="308"/>
      <c r="L75" s="306"/>
      <c r="M75" s="309"/>
      <c r="N75" s="309"/>
    </row>
    <row r="76" spans="1:14" s="310" customFormat="1" x14ac:dyDescent="0.25">
      <c r="A76" s="346"/>
      <c r="B76" s="354" t="s">
        <v>403</v>
      </c>
      <c r="C76" s="344"/>
      <c r="D76" s="344"/>
      <c r="E76" s="344"/>
      <c r="F76" s="346">
        <f>F77+F78+F79</f>
        <v>653</v>
      </c>
      <c r="G76" s="346">
        <f>G77+G78+G79</f>
        <v>653</v>
      </c>
      <c r="H76" s="344"/>
      <c r="I76" s="306"/>
      <c r="J76" s="307"/>
      <c r="K76" s="308"/>
      <c r="L76" s="306"/>
      <c r="M76" s="309"/>
      <c r="N76" s="309"/>
    </row>
    <row r="77" spans="1:14" s="310" customFormat="1" ht="38.25" customHeight="1" x14ac:dyDescent="0.25">
      <c r="A77" s="332">
        <v>58</v>
      </c>
      <c r="B77" s="333" t="s">
        <v>466</v>
      </c>
      <c r="C77" s="344"/>
      <c r="D77" s="344"/>
      <c r="E77" s="344"/>
      <c r="F77" s="332">
        <v>133</v>
      </c>
      <c r="G77" s="332">
        <v>133</v>
      </c>
      <c r="H77" s="287" t="s">
        <v>396</v>
      </c>
      <c r="I77" s="306"/>
      <c r="J77" s="307"/>
      <c r="K77" s="308"/>
      <c r="L77" s="306"/>
      <c r="M77" s="309"/>
      <c r="N77" s="309"/>
    </row>
    <row r="78" spans="1:14" s="310" customFormat="1" ht="41.25" customHeight="1" x14ac:dyDescent="0.25">
      <c r="A78" s="332">
        <v>59</v>
      </c>
      <c r="B78" s="333" t="s">
        <v>467</v>
      </c>
      <c r="C78" s="344"/>
      <c r="D78" s="344"/>
      <c r="E78" s="344"/>
      <c r="F78" s="332">
        <v>151</v>
      </c>
      <c r="G78" s="332">
        <v>151</v>
      </c>
      <c r="H78" s="287" t="s">
        <v>396</v>
      </c>
      <c r="I78" s="306"/>
      <c r="J78" s="307"/>
      <c r="K78" s="308"/>
      <c r="L78" s="306"/>
      <c r="M78" s="309"/>
      <c r="N78" s="309"/>
    </row>
    <row r="79" spans="1:14" s="310" customFormat="1" ht="35.25" customHeight="1" x14ac:dyDescent="0.25">
      <c r="A79" s="332">
        <v>60</v>
      </c>
      <c r="B79" s="355" t="s">
        <v>468</v>
      </c>
      <c r="C79" s="344"/>
      <c r="D79" s="344"/>
      <c r="E79" s="344"/>
      <c r="F79" s="332">
        <v>369</v>
      </c>
      <c r="G79" s="332">
        <v>369</v>
      </c>
      <c r="H79" s="287" t="s">
        <v>396</v>
      </c>
      <c r="I79" s="306"/>
      <c r="J79" s="307"/>
      <c r="K79" s="308"/>
      <c r="L79" s="306"/>
      <c r="M79" s="309"/>
      <c r="N79" s="309"/>
    </row>
    <row r="80" spans="1:14" s="311" customFormat="1" ht="23.25" customHeight="1" x14ac:dyDescent="0.25">
      <c r="A80" s="303"/>
      <c r="B80" s="293" t="s">
        <v>355</v>
      </c>
      <c r="C80" s="303"/>
      <c r="D80" s="297"/>
      <c r="E80" s="342">
        <f>E81+E82+E83</f>
        <v>15874.687000000002</v>
      </c>
      <c r="F80" s="342">
        <f>F84+F85+F86+F87+F88+F89</f>
        <v>17002.52</v>
      </c>
      <c r="G80" s="342">
        <f>G84+G85+G86+G87+G88+G89</f>
        <v>3273.33</v>
      </c>
      <c r="H80" s="287"/>
    </row>
    <row r="81" spans="1:9" s="311" customFormat="1" ht="67.5" customHeight="1" x14ac:dyDescent="0.25">
      <c r="A81" s="303">
        <v>61</v>
      </c>
      <c r="B81" s="287" t="s">
        <v>417</v>
      </c>
      <c r="C81" s="303" t="s">
        <v>381</v>
      </c>
      <c r="D81" s="294">
        <v>0.47</v>
      </c>
      <c r="E81" s="302">
        <v>2410.3220000000001</v>
      </c>
      <c r="F81" s="302"/>
      <c r="G81" s="302"/>
      <c r="H81" s="287" t="s">
        <v>391</v>
      </c>
    </row>
    <row r="82" spans="1:9" s="311" customFormat="1" ht="67.5" customHeight="1" x14ac:dyDescent="0.25">
      <c r="A82" s="303">
        <v>62</v>
      </c>
      <c r="B82" s="287" t="s">
        <v>418</v>
      </c>
      <c r="C82" s="303" t="s">
        <v>381</v>
      </c>
      <c r="D82" s="294">
        <v>0.65</v>
      </c>
      <c r="E82" s="302">
        <v>4872.6040000000003</v>
      </c>
      <c r="F82" s="302"/>
      <c r="G82" s="302"/>
      <c r="H82" s="287" t="s">
        <v>391</v>
      </c>
    </row>
    <row r="83" spans="1:9" s="311" customFormat="1" ht="67.5" customHeight="1" x14ac:dyDescent="0.25">
      <c r="A83" s="303">
        <v>63</v>
      </c>
      <c r="B83" s="287" t="s">
        <v>419</v>
      </c>
      <c r="C83" s="303" t="s">
        <v>381</v>
      </c>
      <c r="D83" s="294">
        <v>1.57</v>
      </c>
      <c r="E83" s="302">
        <v>8591.7610000000004</v>
      </c>
      <c r="F83" s="302"/>
      <c r="G83" s="302"/>
      <c r="H83" s="287" t="s">
        <v>391</v>
      </c>
    </row>
    <row r="84" spans="1:9" s="311" customFormat="1" ht="67.5" customHeight="1" x14ac:dyDescent="0.25">
      <c r="A84" s="303">
        <v>64</v>
      </c>
      <c r="B84" s="333" t="s">
        <v>475</v>
      </c>
      <c r="C84" s="303" t="s">
        <v>256</v>
      </c>
      <c r="D84" s="294">
        <v>19.399999999999999</v>
      </c>
      <c r="E84" s="302"/>
      <c r="F84" s="302">
        <v>1990</v>
      </c>
      <c r="G84" s="302"/>
      <c r="H84" s="287" t="s">
        <v>396</v>
      </c>
    </row>
    <row r="85" spans="1:9" s="311" customFormat="1" ht="67.5" customHeight="1" x14ac:dyDescent="0.25">
      <c r="A85" s="303">
        <v>65</v>
      </c>
      <c r="B85" s="355" t="s">
        <v>467</v>
      </c>
      <c r="C85" s="303" t="s">
        <v>381</v>
      </c>
      <c r="D85" s="294">
        <v>0.57499999999999996</v>
      </c>
      <c r="E85" s="302"/>
      <c r="F85" s="302">
        <v>1815.28</v>
      </c>
      <c r="G85" s="302"/>
      <c r="H85" s="287" t="s">
        <v>396</v>
      </c>
    </row>
    <row r="86" spans="1:9" s="311" customFormat="1" ht="67.5" customHeight="1" x14ac:dyDescent="0.25">
      <c r="A86" s="303">
        <v>66</v>
      </c>
      <c r="B86" s="355" t="s">
        <v>472</v>
      </c>
      <c r="C86" s="303" t="s">
        <v>381</v>
      </c>
      <c r="D86" s="294">
        <v>1.141</v>
      </c>
      <c r="E86" s="302"/>
      <c r="F86" s="302">
        <v>8206.6</v>
      </c>
      <c r="G86" s="302"/>
      <c r="H86" s="287" t="s">
        <v>396</v>
      </c>
    </row>
    <row r="87" spans="1:9" s="311" customFormat="1" ht="67.5" customHeight="1" x14ac:dyDescent="0.25">
      <c r="A87" s="303">
        <v>67</v>
      </c>
      <c r="B87" s="355" t="s">
        <v>466</v>
      </c>
      <c r="C87" s="303" t="s">
        <v>381</v>
      </c>
      <c r="D87" s="294">
        <v>0.42499999999999999</v>
      </c>
      <c r="E87" s="302"/>
      <c r="F87" s="302">
        <v>1717.31</v>
      </c>
      <c r="G87" s="302"/>
      <c r="H87" s="287" t="s">
        <v>396</v>
      </c>
    </row>
    <row r="88" spans="1:9" s="311" customFormat="1" ht="67.5" customHeight="1" x14ac:dyDescent="0.25">
      <c r="A88" s="303">
        <v>68</v>
      </c>
      <c r="B88" s="333" t="s">
        <v>473</v>
      </c>
      <c r="C88" s="303" t="s">
        <v>381</v>
      </c>
      <c r="D88" s="294">
        <v>0.6</v>
      </c>
      <c r="E88" s="302"/>
      <c r="F88" s="302">
        <v>1804.31</v>
      </c>
      <c r="G88" s="302">
        <f>F88</f>
        <v>1804.31</v>
      </c>
      <c r="H88" s="287" t="s">
        <v>396</v>
      </c>
    </row>
    <row r="89" spans="1:9" s="311" customFormat="1" ht="67.5" customHeight="1" x14ac:dyDescent="0.25">
      <c r="A89" s="303">
        <v>69</v>
      </c>
      <c r="B89" s="333" t="s">
        <v>474</v>
      </c>
      <c r="C89" s="303" t="s">
        <v>381</v>
      </c>
      <c r="D89" s="294">
        <v>0.58020000000000005</v>
      </c>
      <c r="E89" s="302"/>
      <c r="F89" s="302">
        <v>1469.02</v>
      </c>
      <c r="G89" s="302">
        <f>F89</f>
        <v>1469.02</v>
      </c>
      <c r="H89" s="287" t="s">
        <v>396</v>
      </c>
    </row>
    <row r="90" spans="1:9" s="311" customFormat="1" ht="21.75" customHeight="1" x14ac:dyDescent="0.25">
      <c r="A90" s="303"/>
      <c r="B90" s="295" t="s">
        <v>379</v>
      </c>
      <c r="C90" s="303"/>
      <c r="D90" s="294"/>
      <c r="E90" s="323">
        <f>E91+E92+E93+E94+E95</f>
        <v>327360.11799999996</v>
      </c>
      <c r="F90" s="323">
        <f>F96+F97+F98+F99+F100+F101</f>
        <v>330787.81000000006</v>
      </c>
      <c r="G90" s="323">
        <f>G96+G97+G98+G99+G100+G101</f>
        <v>85392.76</v>
      </c>
      <c r="H90" s="287"/>
    </row>
    <row r="91" spans="1:9" s="311" customFormat="1" ht="67.5" customHeight="1" x14ac:dyDescent="0.25">
      <c r="A91" s="303">
        <v>70</v>
      </c>
      <c r="B91" s="287" t="s">
        <v>420</v>
      </c>
      <c r="C91" s="303" t="s">
        <v>381</v>
      </c>
      <c r="D91" s="294">
        <v>1.484</v>
      </c>
      <c r="E91" s="302">
        <v>165713.37</v>
      </c>
      <c r="F91" s="302"/>
      <c r="G91" s="302"/>
      <c r="H91" s="287" t="s">
        <v>392</v>
      </c>
    </row>
    <row r="92" spans="1:9" s="311" customFormat="1" ht="47.25" customHeight="1" x14ac:dyDescent="0.25">
      <c r="A92" s="303">
        <v>71</v>
      </c>
      <c r="B92" s="287" t="s">
        <v>404</v>
      </c>
      <c r="C92" s="303" t="s">
        <v>381</v>
      </c>
      <c r="D92" s="294">
        <v>0.42899999999999999</v>
      </c>
      <c r="E92" s="302">
        <v>40759.540999999997</v>
      </c>
      <c r="F92" s="302"/>
      <c r="G92" s="302"/>
      <c r="H92" s="287" t="s">
        <v>392</v>
      </c>
    </row>
    <row r="93" spans="1:9" s="311" customFormat="1" ht="56.25" customHeight="1" x14ac:dyDescent="0.25">
      <c r="A93" s="303">
        <v>72</v>
      </c>
      <c r="B93" s="287" t="s">
        <v>421</v>
      </c>
      <c r="C93" s="303" t="s">
        <v>381</v>
      </c>
      <c r="D93" s="294">
        <v>0.97260000000000002</v>
      </c>
      <c r="E93" s="302">
        <v>51589.038</v>
      </c>
      <c r="F93" s="302"/>
      <c r="G93" s="302"/>
      <c r="H93" s="287" t="s">
        <v>392</v>
      </c>
      <c r="I93" s="312"/>
    </row>
    <row r="94" spans="1:9" s="311" customFormat="1" ht="54" customHeight="1" x14ac:dyDescent="0.25">
      <c r="A94" s="303">
        <v>73</v>
      </c>
      <c r="B94" s="287" t="s">
        <v>422</v>
      </c>
      <c r="C94" s="303" t="s">
        <v>381</v>
      </c>
      <c r="D94" s="294">
        <v>0.19400000000000001</v>
      </c>
      <c r="E94" s="302">
        <v>14813.178</v>
      </c>
      <c r="F94" s="302"/>
      <c r="G94" s="302"/>
      <c r="H94" s="287" t="s">
        <v>392</v>
      </c>
    </row>
    <row r="95" spans="1:9" s="311" customFormat="1" ht="67.5" customHeight="1" x14ac:dyDescent="0.25">
      <c r="A95" s="303">
        <v>74</v>
      </c>
      <c r="B95" s="287" t="s">
        <v>423</v>
      </c>
      <c r="C95" s="303" t="s">
        <v>381</v>
      </c>
      <c r="D95" s="294">
        <v>0.61</v>
      </c>
      <c r="E95" s="302">
        <v>54484.991000000002</v>
      </c>
      <c r="F95" s="302"/>
      <c r="G95" s="302"/>
      <c r="H95" s="287" t="s">
        <v>476</v>
      </c>
    </row>
    <row r="96" spans="1:9" s="311" customFormat="1" ht="57" customHeight="1" x14ac:dyDescent="0.25">
      <c r="A96" s="303">
        <v>75</v>
      </c>
      <c r="B96" s="337" t="s">
        <v>477</v>
      </c>
      <c r="C96" s="303" t="s">
        <v>481</v>
      </c>
      <c r="D96" s="294">
        <v>70</v>
      </c>
      <c r="E96" s="302"/>
      <c r="F96" s="302">
        <v>49292.2</v>
      </c>
      <c r="G96" s="302">
        <v>35989.56</v>
      </c>
      <c r="H96" s="287" t="s">
        <v>396</v>
      </c>
    </row>
    <row r="97" spans="1:10" s="311" customFormat="1" ht="57" customHeight="1" x14ac:dyDescent="0.25">
      <c r="A97" s="303">
        <v>76</v>
      </c>
      <c r="B97" s="356" t="s">
        <v>478</v>
      </c>
      <c r="C97" s="303" t="s">
        <v>482</v>
      </c>
      <c r="D97" s="294">
        <v>260</v>
      </c>
      <c r="E97" s="302"/>
      <c r="F97" s="302">
        <v>80280.2</v>
      </c>
      <c r="G97" s="302">
        <v>49403.199999999997</v>
      </c>
      <c r="H97" s="287" t="s">
        <v>396</v>
      </c>
    </row>
    <row r="98" spans="1:10" s="311" customFormat="1" ht="57" customHeight="1" x14ac:dyDescent="0.25">
      <c r="A98" s="303">
        <v>77</v>
      </c>
      <c r="B98" s="287" t="s">
        <v>483</v>
      </c>
      <c r="C98" s="303" t="s">
        <v>381</v>
      </c>
      <c r="D98" s="294">
        <v>0.6</v>
      </c>
      <c r="E98" s="302"/>
      <c r="F98" s="302">
        <f>134720.42+3587.96+632.36</f>
        <v>138940.74</v>
      </c>
      <c r="G98" s="302"/>
      <c r="H98" s="287" t="s">
        <v>396</v>
      </c>
    </row>
    <row r="99" spans="1:10" s="311" customFormat="1" ht="57" customHeight="1" x14ac:dyDescent="0.25">
      <c r="A99" s="303">
        <v>78</v>
      </c>
      <c r="B99" s="287" t="s">
        <v>484</v>
      </c>
      <c r="C99" s="303" t="s">
        <v>381</v>
      </c>
      <c r="D99" s="294">
        <v>0.3</v>
      </c>
      <c r="E99" s="302"/>
      <c r="F99" s="302">
        <v>25874.9</v>
      </c>
      <c r="G99" s="302"/>
      <c r="H99" s="287" t="s">
        <v>396</v>
      </c>
    </row>
    <row r="100" spans="1:10" s="311" customFormat="1" ht="57" customHeight="1" x14ac:dyDescent="0.25">
      <c r="A100" s="303">
        <v>79</v>
      </c>
      <c r="B100" s="338" t="s">
        <v>479</v>
      </c>
      <c r="C100" s="303" t="s">
        <v>256</v>
      </c>
      <c r="D100" s="294">
        <v>1774</v>
      </c>
      <c r="E100" s="302"/>
      <c r="F100" s="302">
        <v>17923.09</v>
      </c>
      <c r="G100" s="302"/>
      <c r="H100" s="287" t="s">
        <v>396</v>
      </c>
    </row>
    <row r="101" spans="1:10" s="311" customFormat="1" ht="57" customHeight="1" x14ac:dyDescent="0.25">
      <c r="A101" s="303">
        <v>80</v>
      </c>
      <c r="B101" s="338" t="s">
        <v>480</v>
      </c>
      <c r="C101" s="303" t="s">
        <v>382</v>
      </c>
      <c r="D101" s="294">
        <v>2</v>
      </c>
      <c r="E101" s="302"/>
      <c r="F101" s="302">
        <v>18476.68</v>
      </c>
      <c r="G101" s="302"/>
      <c r="H101" s="287" t="s">
        <v>396</v>
      </c>
    </row>
    <row r="102" spans="1:10" s="311" customFormat="1" ht="21" customHeight="1" x14ac:dyDescent="0.25">
      <c r="A102" s="303"/>
      <c r="B102" s="357" t="s">
        <v>380</v>
      </c>
      <c r="C102" s="303"/>
      <c r="D102" s="294"/>
      <c r="E102" s="302"/>
      <c r="F102" s="323">
        <f>F103+F104+F105+F106</f>
        <v>60237.869999999995</v>
      </c>
      <c r="G102" s="323">
        <f>G103+G104+G105</f>
        <v>31278.57</v>
      </c>
      <c r="H102" s="287"/>
    </row>
    <row r="103" spans="1:10" s="311" customFormat="1" ht="49.5" customHeight="1" x14ac:dyDescent="0.25">
      <c r="A103" s="303">
        <v>81</v>
      </c>
      <c r="B103" s="337" t="s">
        <v>486</v>
      </c>
      <c r="C103" s="303" t="s">
        <v>382</v>
      </c>
      <c r="D103" s="294">
        <v>1</v>
      </c>
      <c r="E103" s="302"/>
      <c r="F103" s="302">
        <v>14500</v>
      </c>
      <c r="G103" s="302">
        <f>F103</f>
        <v>14500</v>
      </c>
      <c r="H103" s="287" t="s">
        <v>396</v>
      </c>
    </row>
    <row r="104" spans="1:10" s="311" customFormat="1" ht="39.75" customHeight="1" x14ac:dyDescent="0.25">
      <c r="A104" s="303">
        <v>82</v>
      </c>
      <c r="B104" s="333" t="s">
        <v>487</v>
      </c>
      <c r="C104" s="303" t="s">
        <v>382</v>
      </c>
      <c r="D104" s="294">
        <v>1</v>
      </c>
      <c r="E104" s="302"/>
      <c r="F104" s="302">
        <v>7850</v>
      </c>
      <c r="G104" s="302">
        <f>F104</f>
        <v>7850</v>
      </c>
      <c r="H104" s="287" t="s">
        <v>396</v>
      </c>
    </row>
    <row r="105" spans="1:10" s="311" customFormat="1" ht="60" customHeight="1" x14ac:dyDescent="0.25">
      <c r="A105" s="303">
        <v>83</v>
      </c>
      <c r="B105" s="333" t="s">
        <v>485</v>
      </c>
      <c r="C105" s="303" t="s">
        <v>382</v>
      </c>
      <c r="D105" s="294">
        <v>1</v>
      </c>
      <c r="E105" s="302"/>
      <c r="F105" s="302">
        <v>8928.57</v>
      </c>
      <c r="G105" s="302">
        <f>F105</f>
        <v>8928.57</v>
      </c>
      <c r="H105" s="287" t="s">
        <v>396</v>
      </c>
    </row>
    <row r="106" spans="1:10" s="311" customFormat="1" ht="66" customHeight="1" x14ac:dyDescent="0.25">
      <c r="A106" s="303">
        <v>84</v>
      </c>
      <c r="B106" s="333" t="s">
        <v>491</v>
      </c>
      <c r="C106" s="303" t="s">
        <v>382</v>
      </c>
      <c r="D106" s="294">
        <v>1</v>
      </c>
      <c r="E106" s="302"/>
      <c r="F106" s="359">
        <v>28959.3</v>
      </c>
      <c r="G106" s="302"/>
      <c r="H106" s="287" t="s">
        <v>396</v>
      </c>
    </row>
    <row r="107" spans="1:10" s="311" customFormat="1" ht="18.75" customHeight="1" x14ac:dyDescent="0.25">
      <c r="A107" s="303"/>
      <c r="B107" s="295" t="s">
        <v>384</v>
      </c>
      <c r="C107" s="313"/>
      <c r="D107" s="340"/>
      <c r="E107" s="323">
        <f>E108</f>
        <v>65446.428571428565</v>
      </c>
      <c r="F107" s="323">
        <f t="shared" ref="F107" si="1">F108</f>
        <v>0</v>
      </c>
      <c r="G107" s="323"/>
      <c r="H107" s="287"/>
    </row>
    <row r="108" spans="1:10" s="311" customFormat="1" ht="45.75" customHeight="1" x14ac:dyDescent="0.25">
      <c r="A108" s="303">
        <v>85</v>
      </c>
      <c r="B108" s="287" t="s">
        <v>424</v>
      </c>
      <c r="C108" s="303" t="s">
        <v>382</v>
      </c>
      <c r="D108" s="294">
        <v>2</v>
      </c>
      <c r="E108" s="302">
        <f>36650*2/1.12</f>
        <v>65446.428571428565</v>
      </c>
      <c r="F108" s="302">
        <v>0</v>
      </c>
      <c r="G108" s="302"/>
      <c r="H108" s="287" t="s">
        <v>392</v>
      </c>
    </row>
    <row r="109" spans="1:10" s="320" customFormat="1" ht="23.25" customHeight="1" x14ac:dyDescent="0.25">
      <c r="A109" s="314"/>
      <c r="B109" s="343" t="s">
        <v>128</v>
      </c>
      <c r="C109" s="314"/>
      <c r="D109" s="341"/>
      <c r="E109" s="315">
        <f>E107+E90+E80</f>
        <v>408681.23357142851</v>
      </c>
      <c r="F109" s="315">
        <f>F107+F102+F90+F80+F76</f>
        <v>408681.20000000007</v>
      </c>
      <c r="G109" s="407">
        <f>G107+G102+G90+G80+G76</f>
        <v>120597.65999999999</v>
      </c>
      <c r="H109" s="341"/>
      <c r="I109" s="341"/>
      <c r="J109" s="341"/>
    </row>
  </sheetData>
  <mergeCells count="7">
    <mergeCell ref="B75:F75"/>
    <mergeCell ref="A4:H4"/>
    <mergeCell ref="A2:H2"/>
    <mergeCell ref="B11:F11"/>
    <mergeCell ref="B9:H9"/>
    <mergeCell ref="A3:H3"/>
    <mergeCell ref="A5:H5"/>
  </mergeCells>
  <pageMargins left="0.70866141732283472" right="0.31496062992125984" top="0.35433070866141736" bottom="0.15748031496062992" header="0.31496062992125984" footer="0.31496062992125984"/>
  <pageSetup paperSize="9" scale="62" fitToHeight="0" orientation="landscape" r:id="rId1"/>
  <rowBreaks count="1" manualBreakCount="1">
    <brk id="7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44"/>
  <sheetViews>
    <sheetView view="pageBreakPreview" topLeftCell="A100" zoomScaleSheetLayoutView="100" workbookViewId="0">
      <selection activeCell="E375" sqref="E375"/>
    </sheetView>
  </sheetViews>
  <sheetFormatPr defaultColWidth="9.140625" defaultRowHeight="12.75" x14ac:dyDescent="0.2"/>
  <cols>
    <col min="1" max="1" width="4" style="16" customWidth="1"/>
    <col min="2" max="2" width="59.5703125" style="16" customWidth="1"/>
    <col min="3" max="3" width="7.85546875" style="16" customWidth="1"/>
    <col min="4" max="4" width="9.28515625" style="16" customWidth="1"/>
    <col min="5" max="5" width="12.7109375" style="16" customWidth="1"/>
    <col min="6" max="7" width="11" style="16" customWidth="1"/>
    <col min="8" max="8" width="11.140625" style="16" customWidth="1"/>
    <col min="9" max="9" width="11" style="16" hidden="1" customWidth="1"/>
    <col min="10" max="10" width="5.28515625" style="139" customWidth="1"/>
    <col min="11" max="11" width="53.140625" style="16" customWidth="1"/>
    <col min="12" max="13" width="11.7109375" style="16" customWidth="1"/>
    <col min="14" max="14" width="10.140625" style="16" customWidth="1"/>
    <col min="15" max="15" width="11" style="16" customWidth="1"/>
    <col min="16" max="18" width="0" style="16" hidden="1" customWidth="1"/>
    <col min="19" max="16384" width="9.140625" style="16"/>
  </cols>
  <sheetData>
    <row r="1" spans="1:19" x14ac:dyDescent="0.2">
      <c r="A1" s="399" t="s">
        <v>151</v>
      </c>
      <c r="B1" s="399"/>
      <c r="C1" s="399"/>
      <c r="D1" s="399"/>
      <c r="E1" s="399"/>
      <c r="F1" s="399"/>
      <c r="G1" s="399"/>
      <c r="H1" s="399"/>
    </row>
    <row r="2" spans="1:19" x14ac:dyDescent="0.2">
      <c r="A2" s="399" t="s">
        <v>0</v>
      </c>
      <c r="B2" s="399"/>
      <c r="C2" s="399"/>
      <c r="D2" s="399"/>
      <c r="E2" s="399"/>
      <c r="F2" s="399"/>
      <c r="G2" s="399"/>
      <c r="H2" s="399"/>
      <c r="J2" s="140"/>
      <c r="K2" s="141"/>
    </row>
    <row r="3" spans="1:19" x14ac:dyDescent="0.2">
      <c r="A3" s="399" t="s">
        <v>1</v>
      </c>
      <c r="B3" s="399"/>
      <c r="C3" s="399"/>
      <c r="D3" s="399"/>
      <c r="E3" s="399"/>
      <c r="F3" s="399"/>
      <c r="G3" s="399"/>
      <c r="H3" s="399"/>
    </row>
    <row r="4" spans="1:19" x14ac:dyDescent="0.2">
      <c r="A4" s="399" t="s">
        <v>2</v>
      </c>
      <c r="B4" s="399"/>
      <c r="C4" s="399"/>
      <c r="D4" s="399"/>
      <c r="E4" s="399"/>
      <c r="F4" s="399"/>
      <c r="G4" s="399"/>
      <c r="H4" s="399"/>
      <c r="J4" s="142"/>
    </row>
    <row r="5" spans="1:19" x14ac:dyDescent="0.2">
      <c r="A5" s="399" t="s">
        <v>150</v>
      </c>
      <c r="B5" s="399"/>
      <c r="C5" s="399"/>
      <c r="D5" s="399"/>
      <c r="E5" s="399"/>
      <c r="F5" s="399"/>
      <c r="G5" s="399"/>
      <c r="H5" s="399"/>
      <c r="I5" s="399"/>
      <c r="J5" s="142"/>
    </row>
    <row r="6" spans="1:19" ht="10.5" customHeight="1" x14ac:dyDescent="0.2">
      <c r="B6" s="1"/>
      <c r="C6" s="2"/>
      <c r="D6" s="2"/>
      <c r="E6" s="2"/>
      <c r="F6" s="2"/>
      <c r="G6" s="2"/>
      <c r="H6" s="2"/>
      <c r="J6" s="143"/>
    </row>
    <row r="7" spans="1:19" ht="15" customHeight="1" x14ac:dyDescent="0.2">
      <c r="A7" s="376" t="s">
        <v>3</v>
      </c>
      <c r="B7" s="376" t="s">
        <v>4</v>
      </c>
      <c r="C7" s="376" t="s">
        <v>5</v>
      </c>
      <c r="D7" s="376" t="s">
        <v>6</v>
      </c>
      <c r="E7" s="376" t="s">
        <v>152</v>
      </c>
      <c r="F7" s="376" t="s">
        <v>68</v>
      </c>
      <c r="G7" s="376"/>
      <c r="H7" s="376"/>
      <c r="I7" s="376"/>
      <c r="J7" s="371" t="s">
        <v>3</v>
      </c>
      <c r="K7" s="376" t="s">
        <v>4</v>
      </c>
      <c r="L7" s="376" t="s">
        <v>5</v>
      </c>
      <c r="M7" s="376" t="s">
        <v>6</v>
      </c>
      <c r="N7" s="376" t="s">
        <v>235</v>
      </c>
      <c r="O7" s="376" t="s">
        <v>68</v>
      </c>
      <c r="P7" s="376"/>
      <c r="Q7" s="376"/>
      <c r="R7" s="376"/>
    </row>
    <row r="8" spans="1:19" ht="47.25" customHeight="1" x14ac:dyDescent="0.2">
      <c r="A8" s="376"/>
      <c r="B8" s="376"/>
      <c r="C8" s="376"/>
      <c r="D8" s="376"/>
      <c r="E8" s="376"/>
      <c r="F8" s="53" t="s">
        <v>146</v>
      </c>
      <c r="G8" s="53" t="s">
        <v>148</v>
      </c>
      <c r="H8" s="53" t="s">
        <v>147</v>
      </c>
      <c r="I8" s="26" t="s">
        <v>149</v>
      </c>
      <c r="J8" s="371"/>
      <c r="K8" s="376"/>
      <c r="L8" s="376"/>
      <c r="M8" s="376"/>
      <c r="N8" s="376"/>
      <c r="O8" s="53" t="s">
        <v>236</v>
      </c>
      <c r="P8" s="53" t="s">
        <v>237</v>
      </c>
      <c r="Q8" s="53" t="s">
        <v>147</v>
      </c>
      <c r="R8" s="26" t="s">
        <v>238</v>
      </c>
    </row>
    <row r="9" spans="1:19" ht="10.5" customHeigh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26">
        <v>9</v>
      </c>
      <c r="J9" s="111">
        <v>1</v>
      </c>
      <c r="K9" s="17">
        <v>2</v>
      </c>
      <c r="L9" s="17">
        <v>3</v>
      </c>
      <c r="M9" s="17">
        <v>4</v>
      </c>
      <c r="N9" s="17">
        <v>5</v>
      </c>
      <c r="O9" s="17">
        <v>6</v>
      </c>
      <c r="P9" s="17">
        <v>7</v>
      </c>
      <c r="Q9" s="17">
        <v>8</v>
      </c>
      <c r="R9" s="26">
        <v>9</v>
      </c>
    </row>
    <row r="10" spans="1:19" x14ac:dyDescent="0.2">
      <c r="A10" s="17"/>
      <c r="B10" s="17"/>
      <c r="C10" s="17"/>
      <c r="D10" s="17"/>
      <c r="E10" s="17"/>
      <c r="F10" s="17"/>
      <c r="G10" s="17"/>
      <c r="H10" s="17"/>
      <c r="I10" s="26"/>
      <c r="J10" s="61"/>
      <c r="K10" s="387" t="s">
        <v>239</v>
      </c>
      <c r="L10" s="387"/>
      <c r="M10" s="387"/>
      <c r="N10" s="387"/>
      <c r="O10" s="387"/>
      <c r="P10" s="387"/>
      <c r="Q10" s="387"/>
      <c r="R10" s="387"/>
    </row>
    <row r="11" spans="1:19" x14ac:dyDescent="0.2">
      <c r="A11" s="17"/>
      <c r="B11" s="17"/>
      <c r="C11" s="17"/>
      <c r="D11" s="17"/>
      <c r="E11" s="17"/>
      <c r="F11" s="17"/>
      <c r="G11" s="17"/>
      <c r="H11" s="17"/>
      <c r="I11" s="26"/>
      <c r="J11" s="112"/>
      <c r="K11" s="62" t="s">
        <v>240</v>
      </c>
      <c r="L11" s="63"/>
      <c r="M11" s="63"/>
      <c r="N11" s="64">
        <f>N54+N70+N74</f>
        <v>518615.2</v>
      </c>
      <c r="O11" s="64">
        <f>O54+O70+O74</f>
        <v>518615.2</v>
      </c>
      <c r="P11" s="63">
        <v>0</v>
      </c>
      <c r="Q11" s="63">
        <v>0</v>
      </c>
      <c r="R11" s="63">
        <v>0</v>
      </c>
    </row>
    <row r="12" spans="1:19" x14ac:dyDescent="0.2">
      <c r="A12" s="17"/>
      <c r="B12" s="17"/>
      <c r="C12" s="17"/>
      <c r="D12" s="17"/>
      <c r="E12" s="17"/>
      <c r="F12" s="17"/>
      <c r="G12" s="17"/>
      <c r="H12" s="17"/>
      <c r="I12" s="26"/>
      <c r="J12" s="113"/>
      <c r="K12" s="65" t="s">
        <v>7</v>
      </c>
      <c r="L12" s="65"/>
      <c r="M12" s="65"/>
      <c r="N12" s="65"/>
      <c r="O12" s="65"/>
      <c r="P12" s="65"/>
      <c r="Q12" s="65"/>
      <c r="R12" s="7"/>
    </row>
    <row r="13" spans="1:19" x14ac:dyDescent="0.2">
      <c r="A13" s="17"/>
      <c r="B13" s="17"/>
      <c r="C13" s="17"/>
      <c r="D13" s="17"/>
      <c r="E13" s="17"/>
      <c r="F13" s="17"/>
      <c r="G13" s="17"/>
      <c r="H13" s="17"/>
      <c r="I13" s="26"/>
      <c r="J13" s="113"/>
      <c r="K13" s="67" t="s">
        <v>8</v>
      </c>
      <c r="L13" s="68" t="s">
        <v>9</v>
      </c>
      <c r="M13" s="69">
        <f>M14+M15+M16+M17+M18+M19+M20+M21+M22+M23+M24+M25+M26</f>
        <v>8030.8</v>
      </c>
      <c r="N13" s="25">
        <f>N14+N15+N16+N17+N18+N19+N20+N21+N22+N23+N24+N25+N26</f>
        <v>322.60000000000002</v>
      </c>
      <c r="O13" s="31">
        <f>O14+O15+O16+O17+O18+O19+O20+O21+O22+O23+O24+O25+O26</f>
        <v>322.60000000000002</v>
      </c>
      <c r="P13" s="41">
        <v>0</v>
      </c>
      <c r="Q13" s="41">
        <v>0</v>
      </c>
      <c r="R13" s="108">
        <v>0</v>
      </c>
      <c r="S13" s="16">
        <f>SUM(S14:S26)</f>
        <v>13</v>
      </c>
    </row>
    <row r="14" spans="1:19" ht="38.25" x14ac:dyDescent="0.2">
      <c r="A14" s="17"/>
      <c r="B14" s="17"/>
      <c r="C14" s="17"/>
      <c r="D14" s="17"/>
      <c r="E14" s="17"/>
      <c r="F14" s="17"/>
      <c r="G14" s="17"/>
      <c r="H14" s="17"/>
      <c r="I14" s="26"/>
      <c r="J14" s="114" t="s">
        <v>10</v>
      </c>
      <c r="K14" s="55" t="s">
        <v>241</v>
      </c>
      <c r="L14" s="56" t="s">
        <v>9</v>
      </c>
      <c r="M14" s="18">
        <v>1200</v>
      </c>
      <c r="N14" s="56">
        <f>O14+P14+Q14+R14</f>
        <v>49.4</v>
      </c>
      <c r="O14" s="56">
        <v>49.4</v>
      </c>
      <c r="P14" s="56">
        <v>0</v>
      </c>
      <c r="Q14" s="56">
        <v>0</v>
      </c>
      <c r="R14" s="53">
        <v>0</v>
      </c>
      <c r="S14" s="16">
        <v>1</v>
      </c>
    </row>
    <row r="15" spans="1:19" ht="38.25" x14ac:dyDescent="0.2">
      <c r="A15" s="17"/>
      <c r="B15" s="17"/>
      <c r="C15" s="17"/>
      <c r="D15" s="17"/>
      <c r="E15" s="17"/>
      <c r="F15" s="17"/>
      <c r="G15" s="17"/>
      <c r="H15" s="17"/>
      <c r="I15" s="26"/>
      <c r="J15" s="77" t="s">
        <v>11</v>
      </c>
      <c r="K15" s="37" t="s">
        <v>242</v>
      </c>
      <c r="L15" s="56" t="s">
        <v>9</v>
      </c>
      <c r="M15" s="4">
        <v>945</v>
      </c>
      <c r="N15" s="56">
        <f t="shared" ref="N15:N26" si="0">O15+P15+Q15+R15</f>
        <v>38.9</v>
      </c>
      <c r="O15" s="11">
        <v>38.9</v>
      </c>
      <c r="P15" s="56">
        <v>0</v>
      </c>
      <c r="Q15" s="56">
        <v>0</v>
      </c>
      <c r="R15" s="53">
        <v>0</v>
      </c>
      <c r="S15" s="16">
        <v>1</v>
      </c>
    </row>
    <row r="16" spans="1:19" ht="38.25" x14ac:dyDescent="0.2">
      <c r="A16" s="17"/>
      <c r="B16" s="17"/>
      <c r="C16" s="17"/>
      <c r="D16" s="17"/>
      <c r="E16" s="17"/>
      <c r="F16" s="17"/>
      <c r="G16" s="17"/>
      <c r="H16" s="17"/>
      <c r="I16" s="26"/>
      <c r="J16" s="77" t="s">
        <v>12</v>
      </c>
      <c r="K16" s="55" t="s">
        <v>243</v>
      </c>
      <c r="L16" s="56" t="s">
        <v>9</v>
      </c>
      <c r="M16" s="4">
        <v>480</v>
      </c>
      <c r="N16" s="56">
        <f t="shared" si="0"/>
        <v>19.8</v>
      </c>
      <c r="O16" s="11">
        <v>19.8</v>
      </c>
      <c r="P16" s="56">
        <v>0</v>
      </c>
      <c r="Q16" s="56">
        <v>0</v>
      </c>
      <c r="R16" s="53">
        <v>0</v>
      </c>
      <c r="S16" s="16">
        <v>1</v>
      </c>
    </row>
    <row r="17" spans="1:19" ht="51" x14ac:dyDescent="0.2">
      <c r="A17" s="17"/>
      <c r="B17" s="17"/>
      <c r="C17" s="17"/>
      <c r="D17" s="17"/>
      <c r="E17" s="17"/>
      <c r="F17" s="17"/>
      <c r="G17" s="17"/>
      <c r="H17" s="17"/>
      <c r="I17" s="26"/>
      <c r="J17" s="77" t="s">
        <v>13</v>
      </c>
      <c r="K17" s="37" t="s">
        <v>244</v>
      </c>
      <c r="L17" s="56" t="s">
        <v>9</v>
      </c>
      <c r="M17" s="4">
        <v>1327</v>
      </c>
      <c r="N17" s="56">
        <f t="shared" si="0"/>
        <v>54.7</v>
      </c>
      <c r="O17" s="11">
        <v>54.7</v>
      </c>
      <c r="P17" s="56">
        <v>0</v>
      </c>
      <c r="Q17" s="56">
        <v>0</v>
      </c>
      <c r="R17" s="53">
        <v>0</v>
      </c>
      <c r="S17" s="16">
        <v>1</v>
      </c>
    </row>
    <row r="18" spans="1:19" ht="38.25" x14ac:dyDescent="0.2">
      <c r="A18" s="17"/>
      <c r="B18" s="17"/>
      <c r="C18" s="17"/>
      <c r="D18" s="17"/>
      <c r="E18" s="17"/>
      <c r="F18" s="17"/>
      <c r="G18" s="17"/>
      <c r="H18" s="17"/>
      <c r="I18" s="26"/>
      <c r="J18" s="77" t="s">
        <v>14</v>
      </c>
      <c r="K18" s="37" t="s">
        <v>245</v>
      </c>
      <c r="L18" s="56" t="s">
        <v>9</v>
      </c>
      <c r="M18" s="4">
        <v>550.79999999999995</v>
      </c>
      <c r="N18" s="56">
        <f t="shared" si="0"/>
        <v>22.7</v>
      </c>
      <c r="O18" s="11">
        <v>22.7</v>
      </c>
      <c r="P18" s="56">
        <v>0</v>
      </c>
      <c r="Q18" s="56">
        <v>0</v>
      </c>
      <c r="R18" s="53">
        <v>0</v>
      </c>
      <c r="S18" s="16">
        <v>1</v>
      </c>
    </row>
    <row r="19" spans="1:19" ht="38.25" x14ac:dyDescent="0.2">
      <c r="A19" s="17"/>
      <c r="B19" s="17"/>
      <c r="C19" s="17"/>
      <c r="D19" s="17"/>
      <c r="E19" s="17"/>
      <c r="F19" s="17"/>
      <c r="G19" s="17"/>
      <c r="H19" s="17"/>
      <c r="I19" s="26"/>
      <c r="J19" s="77" t="s">
        <v>15</v>
      </c>
      <c r="K19" s="37" t="s">
        <v>246</v>
      </c>
      <c r="L19" s="56" t="s">
        <v>9</v>
      </c>
      <c r="M19" s="4">
        <v>250</v>
      </c>
      <c r="N19" s="56">
        <f t="shared" si="0"/>
        <v>9.3000000000000007</v>
      </c>
      <c r="O19" s="11">
        <v>9.3000000000000007</v>
      </c>
      <c r="P19" s="56">
        <v>0</v>
      </c>
      <c r="Q19" s="56">
        <v>0</v>
      </c>
      <c r="R19" s="53">
        <v>0</v>
      </c>
      <c r="S19" s="16">
        <v>1</v>
      </c>
    </row>
    <row r="20" spans="1:19" ht="38.25" x14ac:dyDescent="0.2">
      <c r="A20" s="17"/>
      <c r="B20" s="17"/>
      <c r="C20" s="17"/>
      <c r="D20" s="17"/>
      <c r="E20" s="17"/>
      <c r="F20" s="17"/>
      <c r="G20" s="17"/>
      <c r="H20" s="17"/>
      <c r="I20" s="26"/>
      <c r="J20" s="114" t="s">
        <v>16</v>
      </c>
      <c r="K20" s="37" t="s">
        <v>247</v>
      </c>
      <c r="L20" s="56" t="s">
        <v>9</v>
      </c>
      <c r="M20" s="4">
        <v>400</v>
      </c>
      <c r="N20" s="56">
        <f t="shared" si="0"/>
        <v>9.3000000000000007</v>
      </c>
      <c r="O20" s="11">
        <v>9.3000000000000007</v>
      </c>
      <c r="P20" s="56">
        <v>0</v>
      </c>
      <c r="Q20" s="56">
        <v>0</v>
      </c>
      <c r="R20" s="53">
        <v>0</v>
      </c>
      <c r="S20" s="16">
        <v>1</v>
      </c>
    </row>
    <row r="21" spans="1:19" ht="38.25" x14ac:dyDescent="0.2">
      <c r="A21" s="17"/>
      <c r="B21" s="17"/>
      <c r="C21" s="17"/>
      <c r="D21" s="17"/>
      <c r="E21" s="17"/>
      <c r="F21" s="17"/>
      <c r="G21" s="17"/>
      <c r="H21" s="17"/>
      <c r="I21" s="26"/>
      <c r="J21" s="77" t="s">
        <v>17</v>
      </c>
      <c r="K21" s="37" t="s">
        <v>248</v>
      </c>
      <c r="L21" s="56" t="s">
        <v>9</v>
      </c>
      <c r="M21" s="4">
        <v>400</v>
      </c>
      <c r="N21" s="56">
        <f t="shared" si="0"/>
        <v>16.5</v>
      </c>
      <c r="O21" s="11">
        <v>16.5</v>
      </c>
      <c r="P21" s="56">
        <v>0</v>
      </c>
      <c r="Q21" s="56">
        <v>0</v>
      </c>
      <c r="R21" s="53">
        <v>0</v>
      </c>
      <c r="S21" s="16">
        <v>1</v>
      </c>
    </row>
    <row r="22" spans="1:19" ht="38.25" x14ac:dyDescent="0.2">
      <c r="A22" s="17"/>
      <c r="B22" s="17"/>
      <c r="C22" s="17"/>
      <c r="D22" s="17"/>
      <c r="E22" s="17"/>
      <c r="F22" s="17"/>
      <c r="G22" s="17"/>
      <c r="H22" s="17"/>
      <c r="I22" s="26"/>
      <c r="J22" s="77" t="s">
        <v>18</v>
      </c>
      <c r="K22" s="37" t="s">
        <v>249</v>
      </c>
      <c r="L22" s="56" t="s">
        <v>9</v>
      </c>
      <c r="M22" s="4">
        <v>178</v>
      </c>
      <c r="N22" s="56">
        <f t="shared" si="0"/>
        <v>7.3</v>
      </c>
      <c r="O22" s="11">
        <v>7.3</v>
      </c>
      <c r="P22" s="56">
        <v>0</v>
      </c>
      <c r="Q22" s="56">
        <v>0</v>
      </c>
      <c r="R22" s="53">
        <v>0</v>
      </c>
      <c r="S22" s="16">
        <v>1</v>
      </c>
    </row>
    <row r="23" spans="1:19" ht="51" x14ac:dyDescent="0.2">
      <c r="A23" s="17"/>
      <c r="B23" s="17"/>
      <c r="C23" s="17"/>
      <c r="D23" s="17"/>
      <c r="E23" s="17"/>
      <c r="F23" s="17"/>
      <c r="G23" s="17"/>
      <c r="H23" s="17"/>
      <c r="I23" s="26"/>
      <c r="J23" s="114" t="s">
        <v>19</v>
      </c>
      <c r="K23" s="37" t="s">
        <v>250</v>
      </c>
      <c r="L23" s="56" t="s">
        <v>9</v>
      </c>
      <c r="M23" s="4">
        <v>920</v>
      </c>
      <c r="N23" s="56">
        <f t="shared" si="0"/>
        <v>37.9</v>
      </c>
      <c r="O23" s="11">
        <v>37.9</v>
      </c>
      <c r="P23" s="56">
        <v>0</v>
      </c>
      <c r="Q23" s="56">
        <v>0</v>
      </c>
      <c r="R23" s="53">
        <v>0</v>
      </c>
      <c r="S23" s="16">
        <v>1</v>
      </c>
    </row>
    <row r="24" spans="1:19" ht="38.25" x14ac:dyDescent="0.2">
      <c r="A24" s="17"/>
      <c r="B24" s="17"/>
      <c r="C24" s="17"/>
      <c r="D24" s="17"/>
      <c r="E24" s="17"/>
      <c r="F24" s="17"/>
      <c r="G24" s="17"/>
      <c r="H24" s="17"/>
      <c r="I24" s="26"/>
      <c r="J24" s="77" t="s">
        <v>20</v>
      </c>
      <c r="K24" s="37" t="s">
        <v>251</v>
      </c>
      <c r="L24" s="56" t="s">
        <v>9</v>
      </c>
      <c r="M24" s="4">
        <v>360</v>
      </c>
      <c r="N24" s="56">
        <f t="shared" si="0"/>
        <v>14.8</v>
      </c>
      <c r="O24" s="11">
        <v>14.8</v>
      </c>
      <c r="P24" s="56">
        <v>0</v>
      </c>
      <c r="Q24" s="56">
        <v>0</v>
      </c>
      <c r="R24" s="53">
        <v>0</v>
      </c>
      <c r="S24" s="16">
        <v>1</v>
      </c>
    </row>
    <row r="25" spans="1:19" ht="38.25" x14ac:dyDescent="0.2">
      <c r="A25" s="17"/>
      <c r="B25" s="17"/>
      <c r="C25" s="17"/>
      <c r="D25" s="17"/>
      <c r="E25" s="17"/>
      <c r="F25" s="17"/>
      <c r="G25" s="17"/>
      <c r="H25" s="17"/>
      <c r="I25" s="26"/>
      <c r="J25" s="77" t="s">
        <v>21</v>
      </c>
      <c r="K25" s="37" t="s">
        <v>252</v>
      </c>
      <c r="L25" s="56" t="s">
        <v>9</v>
      </c>
      <c r="M25" s="4">
        <v>500</v>
      </c>
      <c r="N25" s="56">
        <f t="shared" si="0"/>
        <v>20.6</v>
      </c>
      <c r="O25" s="11">
        <v>20.6</v>
      </c>
      <c r="P25" s="56">
        <v>0</v>
      </c>
      <c r="Q25" s="56">
        <v>0</v>
      </c>
      <c r="R25" s="53">
        <v>0</v>
      </c>
      <c r="S25" s="16">
        <v>1</v>
      </c>
    </row>
    <row r="26" spans="1:19" ht="38.25" x14ac:dyDescent="0.2">
      <c r="A26" s="17"/>
      <c r="B26" s="17"/>
      <c r="C26" s="17"/>
      <c r="D26" s="17"/>
      <c r="E26" s="17"/>
      <c r="F26" s="17"/>
      <c r="G26" s="17"/>
      <c r="H26" s="17"/>
      <c r="I26" s="26"/>
      <c r="J26" s="77" t="s">
        <v>22</v>
      </c>
      <c r="K26" s="37" t="s">
        <v>253</v>
      </c>
      <c r="L26" s="56" t="s">
        <v>9</v>
      </c>
      <c r="M26" s="4">
        <v>520</v>
      </c>
      <c r="N26" s="56">
        <f t="shared" si="0"/>
        <v>21.4</v>
      </c>
      <c r="O26" s="11">
        <v>21.4</v>
      </c>
      <c r="P26" s="56">
        <v>0</v>
      </c>
      <c r="Q26" s="56">
        <v>0</v>
      </c>
      <c r="R26" s="53">
        <v>0</v>
      </c>
      <c r="S26" s="16">
        <v>1</v>
      </c>
    </row>
    <row r="27" spans="1:19" x14ac:dyDescent="0.2">
      <c r="A27" s="17"/>
      <c r="B27" s="17"/>
      <c r="C27" s="17"/>
      <c r="D27" s="17"/>
      <c r="E27" s="17"/>
      <c r="F27" s="17"/>
      <c r="G27" s="17"/>
      <c r="H27" s="17"/>
      <c r="I27" s="26"/>
      <c r="J27" s="77"/>
      <c r="K27" s="70" t="s">
        <v>254</v>
      </c>
      <c r="L27" s="71" t="s">
        <v>23</v>
      </c>
      <c r="M27" s="71">
        <f>M29+M30+M31+M32+M33+M34+M35+M36+M37+M38+M39+M40+M41+M42+M43+M44+M45+M46+M47+M48+M49+M50+M51+M52+M53</f>
        <v>27</v>
      </c>
      <c r="N27" s="13">
        <f>N28+N29+N30+N31+N32+N33+N34+N35+N36+N37+N38+N39+N40+N41+N42+N43+N44+N45+N46+N47+N48+N49+N50+N51+N52+N53</f>
        <v>345666.4</v>
      </c>
      <c r="O27" s="13">
        <f>O28+O29+O30+O31+O32+O33+O34+O35+O36+O37+O38+O39+O40+O41+O42+O43+O44+O45+O46+O47+O48+O49+O50+O51+O52+O53</f>
        <v>345666.4</v>
      </c>
      <c r="P27" s="149">
        <f>P28+P29+P30+P31+P32+P33+P34+P35+P36+P37+P38+P39+P40+P41+P42+P43+P44+P45+P46+P47+P48+P49+P50+P51+P52+P53</f>
        <v>0</v>
      </c>
      <c r="Q27" s="149">
        <f>Q28+Q29+Q30+Q31+Q32+Q33+Q34+Q35+Q36+Q37+Q38+Q39+Q40+Q41+Q42+Q43+Q44+Q45+Q46+Q47+Q48+Q49+Q50+Q51+Q52+Q53</f>
        <v>0</v>
      </c>
      <c r="R27" s="108">
        <v>0</v>
      </c>
    </row>
    <row r="28" spans="1:19" x14ac:dyDescent="0.2">
      <c r="A28" s="17"/>
      <c r="B28" s="17"/>
      <c r="C28" s="17"/>
      <c r="D28" s="17"/>
      <c r="E28" s="17"/>
      <c r="F28" s="17"/>
      <c r="G28" s="17"/>
      <c r="H28" s="17"/>
      <c r="I28" s="26"/>
      <c r="J28" s="114" t="s">
        <v>24</v>
      </c>
      <c r="K28" s="37" t="s">
        <v>255</v>
      </c>
      <c r="L28" s="4" t="s">
        <v>256</v>
      </c>
      <c r="M28" s="4">
        <v>1032</v>
      </c>
      <c r="N28" s="5">
        <f>O28+P28+Q28+R28</f>
        <v>8551.9</v>
      </c>
      <c r="O28" s="5">
        <v>8551.9</v>
      </c>
      <c r="P28" s="150">
        <v>0</v>
      </c>
      <c r="Q28" s="150">
        <v>0</v>
      </c>
      <c r="R28" s="26">
        <v>0</v>
      </c>
    </row>
    <row r="29" spans="1:19" ht="25.5" x14ac:dyDescent="0.2">
      <c r="A29" s="17"/>
      <c r="B29" s="17"/>
      <c r="C29" s="17"/>
      <c r="D29" s="17"/>
      <c r="E29" s="17"/>
      <c r="F29" s="17"/>
      <c r="G29" s="17"/>
      <c r="H29" s="17"/>
      <c r="I29" s="26"/>
      <c r="J29" s="114" t="s">
        <v>25</v>
      </c>
      <c r="K29" s="55" t="s">
        <v>257</v>
      </c>
      <c r="L29" s="56" t="s">
        <v>23</v>
      </c>
      <c r="M29" s="56">
        <v>1</v>
      </c>
      <c r="N29" s="5">
        <f t="shared" ref="N29:N53" si="1">O29+P29+Q29+R29</f>
        <v>2750</v>
      </c>
      <c r="O29" s="11">
        <v>2750</v>
      </c>
      <c r="P29" s="150">
        <v>0</v>
      </c>
      <c r="Q29" s="150">
        <v>0</v>
      </c>
      <c r="R29" s="53">
        <v>0</v>
      </c>
    </row>
    <row r="30" spans="1:19" ht="25.5" x14ac:dyDescent="0.2">
      <c r="A30" s="17"/>
      <c r="B30" s="17"/>
      <c r="C30" s="17"/>
      <c r="D30" s="17"/>
      <c r="E30" s="17"/>
      <c r="F30" s="17"/>
      <c r="G30" s="17"/>
      <c r="H30" s="17"/>
      <c r="I30" s="26"/>
      <c r="J30" s="114" t="s">
        <v>26</v>
      </c>
      <c r="K30" s="55" t="s">
        <v>258</v>
      </c>
      <c r="L30" s="56" t="s">
        <v>23</v>
      </c>
      <c r="M30" s="56">
        <v>1</v>
      </c>
      <c r="N30" s="5">
        <f t="shared" si="1"/>
        <v>6500</v>
      </c>
      <c r="O30" s="11">
        <v>6500</v>
      </c>
      <c r="P30" s="150">
        <v>0</v>
      </c>
      <c r="Q30" s="150">
        <v>0</v>
      </c>
      <c r="R30" s="53">
        <v>0</v>
      </c>
    </row>
    <row r="31" spans="1:19" ht="25.5" x14ac:dyDescent="0.2">
      <c r="A31" s="17"/>
      <c r="B31" s="17"/>
      <c r="C31" s="17"/>
      <c r="D31" s="17"/>
      <c r="E31" s="17"/>
      <c r="F31" s="17"/>
      <c r="G31" s="17"/>
      <c r="H31" s="17"/>
      <c r="I31" s="26"/>
      <c r="J31" s="114" t="s">
        <v>27</v>
      </c>
      <c r="K31" s="55" t="s">
        <v>259</v>
      </c>
      <c r="L31" s="56" t="s">
        <v>23</v>
      </c>
      <c r="M31" s="56">
        <v>1</v>
      </c>
      <c r="N31" s="5">
        <f t="shared" si="1"/>
        <v>18000</v>
      </c>
      <c r="O31" s="11">
        <v>18000</v>
      </c>
      <c r="P31" s="150">
        <v>0</v>
      </c>
      <c r="Q31" s="150">
        <v>0</v>
      </c>
      <c r="R31" s="53">
        <v>0</v>
      </c>
    </row>
    <row r="32" spans="1:19" x14ac:dyDescent="0.2">
      <c r="A32" s="17"/>
      <c r="B32" s="17"/>
      <c r="C32" s="17"/>
      <c r="D32" s="17"/>
      <c r="E32" s="17"/>
      <c r="F32" s="17"/>
      <c r="G32" s="17"/>
      <c r="H32" s="17"/>
      <c r="I32" s="26"/>
      <c r="J32" s="114" t="s">
        <v>28</v>
      </c>
      <c r="K32" s="55" t="s">
        <v>260</v>
      </c>
      <c r="L32" s="56" t="s">
        <v>23</v>
      </c>
      <c r="M32" s="56">
        <v>3</v>
      </c>
      <c r="N32" s="5">
        <f t="shared" si="1"/>
        <v>12053.6</v>
      </c>
      <c r="O32" s="11">
        <v>12053.6</v>
      </c>
      <c r="P32" s="150">
        <v>0</v>
      </c>
      <c r="Q32" s="150">
        <v>0</v>
      </c>
      <c r="R32" s="53">
        <v>0</v>
      </c>
    </row>
    <row r="33" spans="1:18" ht="25.5" x14ac:dyDescent="0.2">
      <c r="A33" s="17"/>
      <c r="B33" s="17"/>
      <c r="C33" s="17"/>
      <c r="D33" s="17"/>
      <c r="E33" s="17"/>
      <c r="F33" s="17"/>
      <c r="G33" s="17"/>
      <c r="H33" s="17"/>
      <c r="I33" s="26"/>
      <c r="J33" s="114" t="s">
        <v>29</v>
      </c>
      <c r="K33" s="55" t="s">
        <v>261</v>
      </c>
      <c r="L33" s="56" t="s">
        <v>23</v>
      </c>
      <c r="M33" s="56">
        <v>1</v>
      </c>
      <c r="N33" s="5">
        <f t="shared" si="1"/>
        <v>9214.2999999999993</v>
      </c>
      <c r="O33" s="11">
        <v>9214.2999999999993</v>
      </c>
      <c r="P33" s="150">
        <v>0</v>
      </c>
      <c r="Q33" s="150">
        <v>0</v>
      </c>
      <c r="R33" s="53">
        <v>0</v>
      </c>
    </row>
    <row r="34" spans="1:18" ht="25.5" x14ac:dyDescent="0.2">
      <c r="A34" s="17"/>
      <c r="B34" s="17"/>
      <c r="C34" s="17"/>
      <c r="D34" s="17"/>
      <c r="E34" s="17"/>
      <c r="F34" s="17"/>
      <c r="G34" s="17"/>
      <c r="H34" s="17"/>
      <c r="I34" s="26"/>
      <c r="J34" s="114" t="s">
        <v>31</v>
      </c>
      <c r="K34" s="55" t="s">
        <v>262</v>
      </c>
      <c r="L34" s="56" t="s">
        <v>23</v>
      </c>
      <c r="M34" s="56">
        <v>1</v>
      </c>
      <c r="N34" s="5">
        <f t="shared" si="1"/>
        <v>11340</v>
      </c>
      <c r="O34" s="11">
        <v>11340</v>
      </c>
      <c r="P34" s="150">
        <v>0</v>
      </c>
      <c r="Q34" s="150">
        <v>0</v>
      </c>
      <c r="R34" s="53">
        <v>0</v>
      </c>
    </row>
    <row r="35" spans="1:18" x14ac:dyDescent="0.2">
      <c r="A35" s="17"/>
      <c r="B35" s="17"/>
      <c r="C35" s="17"/>
      <c r="D35" s="17"/>
      <c r="E35" s="17"/>
      <c r="F35" s="17"/>
      <c r="G35" s="17"/>
      <c r="H35" s="17"/>
      <c r="I35" s="26"/>
      <c r="J35" s="114" t="s">
        <v>32</v>
      </c>
      <c r="K35" s="37" t="s">
        <v>263</v>
      </c>
      <c r="L35" s="56" t="s">
        <v>23</v>
      </c>
      <c r="M35" s="56">
        <v>1</v>
      </c>
      <c r="N35" s="5">
        <f t="shared" si="1"/>
        <v>1264</v>
      </c>
      <c r="O35" s="11">
        <v>1264</v>
      </c>
      <c r="P35" s="150">
        <v>0</v>
      </c>
      <c r="Q35" s="150">
        <v>0</v>
      </c>
      <c r="R35" s="53">
        <v>0</v>
      </c>
    </row>
    <row r="36" spans="1:18" x14ac:dyDescent="0.2">
      <c r="A36" s="17"/>
      <c r="B36" s="17"/>
      <c r="C36" s="17"/>
      <c r="D36" s="17"/>
      <c r="E36" s="17"/>
      <c r="F36" s="17"/>
      <c r="G36" s="17"/>
      <c r="H36" s="17"/>
      <c r="I36" s="26"/>
      <c r="J36" s="114" t="s">
        <v>33</v>
      </c>
      <c r="K36" s="55" t="s">
        <v>264</v>
      </c>
      <c r="L36" s="56" t="s">
        <v>23</v>
      </c>
      <c r="M36" s="56">
        <v>1</v>
      </c>
      <c r="N36" s="5">
        <f t="shared" si="1"/>
        <v>11546.4</v>
      </c>
      <c r="O36" s="5">
        <v>11546.4</v>
      </c>
      <c r="P36" s="150">
        <v>0</v>
      </c>
      <c r="Q36" s="150">
        <v>0</v>
      </c>
      <c r="R36" s="26">
        <v>0</v>
      </c>
    </row>
    <row r="37" spans="1:18" ht="25.5" x14ac:dyDescent="0.2">
      <c r="A37" s="17"/>
      <c r="B37" s="17"/>
      <c r="C37" s="17"/>
      <c r="D37" s="17"/>
      <c r="E37" s="17"/>
      <c r="F37" s="17"/>
      <c r="G37" s="17"/>
      <c r="H37" s="17"/>
      <c r="I37" s="26"/>
      <c r="J37" s="114" t="s">
        <v>38</v>
      </c>
      <c r="K37" s="37" t="s">
        <v>265</v>
      </c>
      <c r="L37" s="4" t="s">
        <v>23</v>
      </c>
      <c r="M37" s="4">
        <v>1</v>
      </c>
      <c r="N37" s="5">
        <f t="shared" si="1"/>
        <v>8549.1</v>
      </c>
      <c r="O37" s="11">
        <v>8549.1</v>
      </c>
      <c r="P37" s="150">
        <v>0</v>
      </c>
      <c r="Q37" s="150">
        <v>0</v>
      </c>
      <c r="R37" s="26">
        <v>0</v>
      </c>
    </row>
    <row r="38" spans="1:18" x14ac:dyDescent="0.2">
      <c r="A38" s="17"/>
      <c r="B38" s="17"/>
      <c r="C38" s="17"/>
      <c r="D38" s="17"/>
      <c r="E38" s="17"/>
      <c r="F38" s="17"/>
      <c r="G38" s="17"/>
      <c r="H38" s="17"/>
      <c r="I38" s="26"/>
      <c r="J38" s="114" t="s">
        <v>39</v>
      </c>
      <c r="K38" s="55" t="s">
        <v>266</v>
      </c>
      <c r="L38" s="56" t="s">
        <v>23</v>
      </c>
      <c r="M38" s="56">
        <v>1</v>
      </c>
      <c r="N38" s="5">
        <f t="shared" si="1"/>
        <v>11513.4</v>
      </c>
      <c r="O38" s="11">
        <v>11513.4</v>
      </c>
      <c r="P38" s="150">
        <v>0</v>
      </c>
      <c r="Q38" s="150">
        <v>0</v>
      </c>
      <c r="R38" s="26">
        <v>0</v>
      </c>
    </row>
    <row r="39" spans="1:18" ht="25.5" x14ac:dyDescent="0.2">
      <c r="A39" s="17"/>
      <c r="B39" s="17"/>
      <c r="C39" s="17"/>
      <c r="D39" s="17"/>
      <c r="E39" s="17"/>
      <c r="F39" s="17"/>
      <c r="G39" s="17"/>
      <c r="H39" s="17"/>
      <c r="I39" s="26"/>
      <c r="J39" s="114" t="s">
        <v>40</v>
      </c>
      <c r="K39" s="37" t="s">
        <v>267</v>
      </c>
      <c r="L39" s="56" t="s">
        <v>23</v>
      </c>
      <c r="M39" s="56">
        <v>1</v>
      </c>
      <c r="N39" s="5">
        <f t="shared" si="1"/>
        <v>11459.8</v>
      </c>
      <c r="O39" s="11">
        <v>11459.8</v>
      </c>
      <c r="P39" s="150">
        <v>0</v>
      </c>
      <c r="Q39" s="150">
        <v>0</v>
      </c>
      <c r="R39" s="53">
        <v>0</v>
      </c>
    </row>
    <row r="40" spans="1:18" ht="25.5" x14ac:dyDescent="0.2">
      <c r="A40" s="17"/>
      <c r="B40" s="17"/>
      <c r="C40" s="17"/>
      <c r="D40" s="17"/>
      <c r="E40" s="17"/>
      <c r="F40" s="17"/>
      <c r="G40" s="17"/>
      <c r="H40" s="17"/>
      <c r="I40" s="26"/>
      <c r="J40" s="114" t="s">
        <v>41</v>
      </c>
      <c r="K40" s="37" t="s">
        <v>268</v>
      </c>
      <c r="L40" s="56" t="s">
        <v>23</v>
      </c>
      <c r="M40" s="56">
        <v>1</v>
      </c>
      <c r="N40" s="5">
        <f t="shared" si="1"/>
        <v>9921.2999999999993</v>
      </c>
      <c r="O40" s="11">
        <v>9921.2999999999993</v>
      </c>
      <c r="P40" s="150">
        <v>0</v>
      </c>
      <c r="Q40" s="150">
        <v>0</v>
      </c>
      <c r="R40" s="53">
        <v>0</v>
      </c>
    </row>
    <row r="41" spans="1:18" ht="25.5" x14ac:dyDescent="0.2">
      <c r="A41" s="17"/>
      <c r="B41" s="17"/>
      <c r="C41" s="17"/>
      <c r="D41" s="17"/>
      <c r="E41" s="17"/>
      <c r="F41" s="17"/>
      <c r="G41" s="17"/>
      <c r="H41" s="17"/>
      <c r="I41" s="26"/>
      <c r="J41" s="114" t="s">
        <v>42</v>
      </c>
      <c r="K41" s="37" t="s">
        <v>269</v>
      </c>
      <c r="L41" s="56" t="s">
        <v>23</v>
      </c>
      <c r="M41" s="56">
        <v>1</v>
      </c>
      <c r="N41" s="5">
        <f t="shared" si="1"/>
        <v>10383.9</v>
      </c>
      <c r="O41" s="11">
        <v>10383.9</v>
      </c>
      <c r="P41" s="150">
        <v>0</v>
      </c>
      <c r="Q41" s="150">
        <v>0</v>
      </c>
      <c r="R41" s="53">
        <v>0</v>
      </c>
    </row>
    <row r="42" spans="1:18" x14ac:dyDescent="0.2">
      <c r="A42" s="17"/>
      <c r="B42" s="17"/>
      <c r="C42" s="17"/>
      <c r="D42" s="17"/>
      <c r="E42" s="17"/>
      <c r="F42" s="17"/>
      <c r="G42" s="17"/>
      <c r="H42" s="17"/>
      <c r="I42" s="26"/>
      <c r="J42" s="114" t="s">
        <v>43</v>
      </c>
      <c r="K42" s="37" t="s">
        <v>270</v>
      </c>
      <c r="L42" s="56" t="s">
        <v>23</v>
      </c>
      <c r="M42" s="56">
        <v>1</v>
      </c>
      <c r="N42" s="5">
        <f t="shared" si="1"/>
        <v>5400</v>
      </c>
      <c r="O42" s="11">
        <v>5400</v>
      </c>
      <c r="P42" s="150">
        <v>0</v>
      </c>
      <c r="Q42" s="150">
        <v>0</v>
      </c>
      <c r="R42" s="53">
        <v>0</v>
      </c>
    </row>
    <row r="43" spans="1:18" x14ac:dyDescent="0.2">
      <c r="A43" s="17"/>
      <c r="B43" s="17"/>
      <c r="C43" s="17"/>
      <c r="D43" s="17"/>
      <c r="E43" s="17"/>
      <c r="F43" s="17"/>
      <c r="G43" s="17"/>
      <c r="H43" s="17"/>
      <c r="I43" s="26"/>
      <c r="J43" s="114" t="s">
        <v>44</v>
      </c>
      <c r="K43" s="37" t="s">
        <v>271</v>
      </c>
      <c r="L43" s="56" t="s">
        <v>23</v>
      </c>
      <c r="M43" s="56">
        <v>1</v>
      </c>
      <c r="N43" s="5">
        <f t="shared" si="1"/>
        <v>982.1</v>
      </c>
      <c r="O43" s="11">
        <v>982.1</v>
      </c>
      <c r="P43" s="150">
        <v>0</v>
      </c>
      <c r="Q43" s="150">
        <v>0</v>
      </c>
      <c r="R43" s="53">
        <v>0</v>
      </c>
    </row>
    <row r="44" spans="1:18" x14ac:dyDescent="0.2">
      <c r="A44" s="17"/>
      <c r="B44" s="17"/>
      <c r="C44" s="17"/>
      <c r="D44" s="17"/>
      <c r="E44" s="17"/>
      <c r="F44" s="17"/>
      <c r="G44" s="17"/>
      <c r="H44" s="17"/>
      <c r="I44" s="26"/>
      <c r="J44" s="114" t="s">
        <v>45</v>
      </c>
      <c r="K44" s="37" t="s">
        <v>272</v>
      </c>
      <c r="L44" s="56" t="s">
        <v>23</v>
      </c>
      <c r="M44" s="56">
        <v>1</v>
      </c>
      <c r="N44" s="5">
        <f>O44+P44+Q44+R44</f>
        <v>892.9</v>
      </c>
      <c r="O44" s="11">
        <v>892.9</v>
      </c>
      <c r="P44" s="150">
        <v>0</v>
      </c>
      <c r="Q44" s="150">
        <v>0</v>
      </c>
      <c r="R44" s="53">
        <v>0</v>
      </c>
    </row>
    <row r="45" spans="1:18" x14ac:dyDescent="0.2">
      <c r="A45" s="17"/>
      <c r="B45" s="17"/>
      <c r="C45" s="17"/>
      <c r="D45" s="17"/>
      <c r="E45" s="17"/>
      <c r="F45" s="17"/>
      <c r="G45" s="17"/>
      <c r="H45" s="17"/>
      <c r="I45" s="26"/>
      <c r="J45" s="114" t="s">
        <v>48</v>
      </c>
      <c r="K45" s="37" t="s">
        <v>273</v>
      </c>
      <c r="L45" s="56" t="s">
        <v>23</v>
      </c>
      <c r="M45" s="56">
        <v>1</v>
      </c>
      <c r="N45" s="5">
        <f t="shared" si="1"/>
        <v>15802.7</v>
      </c>
      <c r="O45" s="11">
        <v>15802.7</v>
      </c>
      <c r="P45" s="150">
        <v>0</v>
      </c>
      <c r="Q45" s="150">
        <v>0</v>
      </c>
      <c r="R45" s="53">
        <v>0</v>
      </c>
    </row>
    <row r="46" spans="1:18" x14ac:dyDescent="0.2">
      <c r="A46" s="17"/>
      <c r="B46" s="17"/>
      <c r="C46" s="17"/>
      <c r="D46" s="17"/>
      <c r="E46" s="17"/>
      <c r="F46" s="17"/>
      <c r="G46" s="17"/>
      <c r="H46" s="17"/>
      <c r="I46" s="26"/>
      <c r="J46" s="114" t="s">
        <v>73</v>
      </c>
      <c r="K46" s="37" t="s">
        <v>274</v>
      </c>
      <c r="L46" s="4" t="s">
        <v>23</v>
      </c>
      <c r="M46" s="4">
        <v>1</v>
      </c>
      <c r="N46" s="5">
        <f>O46+P46+Q46+R46</f>
        <v>49002</v>
      </c>
      <c r="O46" s="11">
        <v>49002</v>
      </c>
      <c r="P46" s="150">
        <v>0</v>
      </c>
      <c r="Q46" s="150">
        <v>0</v>
      </c>
      <c r="R46" s="53">
        <v>0</v>
      </c>
    </row>
    <row r="47" spans="1:18" x14ac:dyDescent="0.2">
      <c r="A47" s="17"/>
      <c r="B47" s="17"/>
      <c r="C47" s="17"/>
      <c r="D47" s="17"/>
      <c r="E47" s="17"/>
      <c r="F47" s="17"/>
      <c r="G47" s="17"/>
      <c r="H47" s="17"/>
      <c r="I47" s="26"/>
      <c r="J47" s="114" t="s">
        <v>74</v>
      </c>
      <c r="K47" s="37" t="s">
        <v>275</v>
      </c>
      <c r="L47" s="4" t="s">
        <v>23</v>
      </c>
      <c r="M47" s="4">
        <v>1</v>
      </c>
      <c r="N47" s="5">
        <f t="shared" si="1"/>
        <v>13770.6</v>
      </c>
      <c r="O47" s="11">
        <v>13770.6</v>
      </c>
      <c r="P47" s="150">
        <v>0</v>
      </c>
      <c r="Q47" s="150">
        <v>0</v>
      </c>
      <c r="R47" s="53">
        <v>0</v>
      </c>
    </row>
    <row r="48" spans="1:18" x14ac:dyDescent="0.2">
      <c r="A48" s="17"/>
      <c r="B48" s="17"/>
      <c r="C48" s="17"/>
      <c r="D48" s="17"/>
      <c r="E48" s="17"/>
      <c r="F48" s="17"/>
      <c r="G48" s="17"/>
      <c r="H48" s="17"/>
      <c r="I48" s="26"/>
      <c r="J48" s="114" t="s">
        <v>75</v>
      </c>
      <c r="K48" s="37" t="s">
        <v>276</v>
      </c>
      <c r="L48" s="4" t="s">
        <v>23</v>
      </c>
      <c r="M48" s="4">
        <v>1</v>
      </c>
      <c r="N48" s="5">
        <f t="shared" si="1"/>
        <v>42670</v>
      </c>
      <c r="O48" s="11">
        <v>42670</v>
      </c>
      <c r="P48" s="150">
        <v>0</v>
      </c>
      <c r="Q48" s="150">
        <v>0</v>
      </c>
      <c r="R48" s="53">
        <v>0</v>
      </c>
    </row>
    <row r="49" spans="1:19" ht="25.5" x14ac:dyDescent="0.2">
      <c r="A49" s="17"/>
      <c r="B49" s="17"/>
      <c r="C49" s="17"/>
      <c r="D49" s="17"/>
      <c r="E49" s="17"/>
      <c r="F49" s="17"/>
      <c r="G49" s="17"/>
      <c r="H49" s="17"/>
      <c r="I49" s="26"/>
      <c r="J49" s="114" t="s">
        <v>76</v>
      </c>
      <c r="K49" s="55" t="s">
        <v>277</v>
      </c>
      <c r="L49" s="56" t="s">
        <v>23</v>
      </c>
      <c r="M49" s="56">
        <v>1</v>
      </c>
      <c r="N49" s="5">
        <f t="shared" si="1"/>
        <v>9769.6</v>
      </c>
      <c r="O49" s="11">
        <v>9769.6</v>
      </c>
      <c r="P49" s="150">
        <v>0</v>
      </c>
      <c r="Q49" s="150">
        <v>0</v>
      </c>
      <c r="R49" s="53">
        <v>0</v>
      </c>
    </row>
    <row r="50" spans="1:19" ht="25.5" x14ac:dyDescent="0.2">
      <c r="A50" s="17"/>
      <c r="B50" s="17"/>
      <c r="C50" s="17"/>
      <c r="D50" s="17"/>
      <c r="E50" s="17"/>
      <c r="F50" s="17"/>
      <c r="G50" s="17"/>
      <c r="H50" s="17"/>
      <c r="I50" s="26"/>
      <c r="J50" s="114" t="s">
        <v>77</v>
      </c>
      <c r="K50" s="37" t="s">
        <v>97</v>
      </c>
      <c r="L50" s="56" t="s">
        <v>23</v>
      </c>
      <c r="M50" s="56">
        <v>1</v>
      </c>
      <c r="N50" s="5">
        <f t="shared" si="1"/>
        <v>22550</v>
      </c>
      <c r="O50" s="11">
        <v>22550</v>
      </c>
      <c r="P50" s="150">
        <v>0</v>
      </c>
      <c r="Q50" s="150">
        <v>0</v>
      </c>
      <c r="R50" s="53">
        <v>0</v>
      </c>
    </row>
    <row r="51" spans="1:19" ht="25.5" x14ac:dyDescent="0.2">
      <c r="A51" s="17"/>
      <c r="B51" s="17"/>
      <c r="C51" s="17"/>
      <c r="D51" s="17"/>
      <c r="E51" s="17"/>
      <c r="F51" s="17"/>
      <c r="G51" s="17"/>
      <c r="H51" s="17"/>
      <c r="I51" s="26"/>
      <c r="J51" s="114" t="s">
        <v>78</v>
      </c>
      <c r="K51" s="55" t="s">
        <v>278</v>
      </c>
      <c r="L51" s="56" t="s">
        <v>23</v>
      </c>
      <c r="M51" s="56">
        <v>1</v>
      </c>
      <c r="N51" s="5">
        <f t="shared" si="1"/>
        <v>27000</v>
      </c>
      <c r="O51" s="11">
        <v>27000</v>
      </c>
      <c r="P51" s="150">
        <v>0</v>
      </c>
      <c r="Q51" s="150">
        <v>0</v>
      </c>
      <c r="R51" s="53">
        <v>0</v>
      </c>
    </row>
    <row r="52" spans="1:19" x14ac:dyDescent="0.2">
      <c r="A52" s="17"/>
      <c r="B52" s="17"/>
      <c r="C52" s="17"/>
      <c r="D52" s="17"/>
      <c r="E52" s="17"/>
      <c r="F52" s="17"/>
      <c r="G52" s="17"/>
      <c r="H52" s="17"/>
      <c r="I52" s="26"/>
      <c r="J52" s="114" t="s">
        <v>79</v>
      </c>
      <c r="K52" s="55" t="s">
        <v>279</v>
      </c>
      <c r="L52" s="56" t="s">
        <v>23</v>
      </c>
      <c r="M52" s="56">
        <v>1</v>
      </c>
      <c r="N52" s="5">
        <f t="shared" si="1"/>
        <v>7680.6</v>
      </c>
      <c r="O52" s="11">
        <v>7680.6</v>
      </c>
      <c r="P52" s="150">
        <v>0</v>
      </c>
      <c r="Q52" s="150">
        <v>0</v>
      </c>
      <c r="R52" s="53">
        <v>0</v>
      </c>
    </row>
    <row r="53" spans="1:19" x14ac:dyDescent="0.2">
      <c r="A53" s="17"/>
      <c r="B53" s="17"/>
      <c r="C53" s="17"/>
      <c r="D53" s="17"/>
      <c r="E53" s="17"/>
      <c r="F53" s="17"/>
      <c r="G53" s="17"/>
      <c r="H53" s="17"/>
      <c r="I53" s="26"/>
      <c r="J53" s="114" t="s">
        <v>80</v>
      </c>
      <c r="K53" s="55" t="s">
        <v>280</v>
      </c>
      <c r="L53" s="56" t="s">
        <v>23</v>
      </c>
      <c r="M53" s="56">
        <v>1</v>
      </c>
      <c r="N53" s="5">
        <f t="shared" si="1"/>
        <v>17098.2</v>
      </c>
      <c r="O53" s="56">
        <v>17098.2</v>
      </c>
      <c r="P53" s="150">
        <v>0</v>
      </c>
      <c r="Q53" s="150">
        <v>0</v>
      </c>
      <c r="R53" s="53">
        <v>0</v>
      </c>
    </row>
    <row r="54" spans="1:19" x14ac:dyDescent="0.2">
      <c r="A54" s="17"/>
      <c r="B54" s="17"/>
      <c r="C54" s="17"/>
      <c r="D54" s="17"/>
      <c r="E54" s="17"/>
      <c r="F54" s="17"/>
      <c r="G54" s="17"/>
      <c r="H54" s="17"/>
      <c r="I54" s="26"/>
      <c r="J54" s="80"/>
      <c r="K54" s="72" t="s">
        <v>34</v>
      </c>
      <c r="L54" s="72" t="s">
        <v>35</v>
      </c>
      <c r="M54" s="58" t="s">
        <v>36</v>
      </c>
      <c r="N54" s="73">
        <f>N13+N27</f>
        <v>345989</v>
      </c>
      <c r="O54" s="73">
        <f>O13+O27</f>
        <v>345989</v>
      </c>
      <c r="P54" s="151">
        <f>P13+P27</f>
        <v>0</v>
      </c>
      <c r="Q54" s="151">
        <f>Q13+Q27</f>
        <v>0</v>
      </c>
      <c r="R54" s="58">
        <v>0</v>
      </c>
    </row>
    <row r="55" spans="1:19" x14ac:dyDescent="0.2">
      <c r="A55" s="17"/>
      <c r="B55" s="17"/>
      <c r="C55" s="17"/>
      <c r="D55" s="17"/>
      <c r="E55" s="17"/>
      <c r="F55" s="17"/>
      <c r="G55" s="17"/>
      <c r="H55" s="17"/>
      <c r="I55" s="26"/>
      <c r="J55" s="77"/>
      <c r="K55" s="374" t="s">
        <v>37</v>
      </c>
      <c r="L55" s="374"/>
      <c r="M55" s="374"/>
      <c r="N55" s="374"/>
      <c r="O55" s="374"/>
      <c r="P55" s="374"/>
      <c r="Q55" s="374"/>
      <c r="R55" s="7"/>
    </row>
    <row r="56" spans="1:19" x14ac:dyDescent="0.2">
      <c r="A56" s="17"/>
      <c r="B56" s="17"/>
      <c r="C56" s="17"/>
      <c r="D56" s="17"/>
      <c r="E56" s="17"/>
      <c r="F56" s="17"/>
      <c r="G56" s="17"/>
      <c r="H56" s="17"/>
      <c r="I56" s="26"/>
      <c r="J56" s="77"/>
      <c r="K56" s="8" t="s">
        <v>8</v>
      </c>
      <c r="L56" s="6" t="s">
        <v>9</v>
      </c>
      <c r="M56" s="6">
        <f>M57+M58+M59</f>
        <v>2440</v>
      </c>
      <c r="N56" s="13">
        <f>N57+N58+N59</f>
        <v>100.5</v>
      </c>
      <c r="O56" s="9">
        <f>O57+O58+O59</f>
        <v>100.5</v>
      </c>
      <c r="P56" s="152">
        <f>P57+P58+P59</f>
        <v>0</v>
      </c>
      <c r="Q56" s="6">
        <f>Q57+Q58+Q59</f>
        <v>0</v>
      </c>
      <c r="R56" s="26">
        <v>0</v>
      </c>
      <c r="S56" s="16">
        <f>SUM(S57:S59)</f>
        <v>3</v>
      </c>
    </row>
    <row r="57" spans="1:19" ht="38.25" x14ac:dyDescent="0.2">
      <c r="A57" s="17"/>
      <c r="B57" s="17"/>
      <c r="C57" s="17"/>
      <c r="D57" s="17"/>
      <c r="E57" s="17"/>
      <c r="F57" s="17"/>
      <c r="G57" s="17"/>
      <c r="H57" s="17"/>
      <c r="I57" s="26"/>
      <c r="J57" s="77" t="s">
        <v>81</v>
      </c>
      <c r="K57" s="55" t="s">
        <v>281</v>
      </c>
      <c r="L57" s="56" t="s">
        <v>9</v>
      </c>
      <c r="M57" s="56">
        <v>1200</v>
      </c>
      <c r="N57" s="56">
        <f>O57+P57+Q57+R57</f>
        <v>49.4</v>
      </c>
      <c r="O57" s="56">
        <v>49.4</v>
      </c>
      <c r="P57" s="56">
        <v>0</v>
      </c>
      <c r="Q57" s="56">
        <v>0</v>
      </c>
      <c r="R57" s="53">
        <v>0</v>
      </c>
      <c r="S57" s="16">
        <v>1</v>
      </c>
    </row>
    <row r="58" spans="1:19" ht="38.25" x14ac:dyDescent="0.2">
      <c r="A58" s="17"/>
      <c r="B58" s="17"/>
      <c r="C58" s="17"/>
      <c r="D58" s="17"/>
      <c r="E58" s="17"/>
      <c r="F58" s="17"/>
      <c r="G58" s="17"/>
      <c r="H58" s="17"/>
      <c r="I58" s="26"/>
      <c r="J58" s="77" t="s">
        <v>82</v>
      </c>
      <c r="K58" s="37" t="s">
        <v>282</v>
      </c>
      <c r="L58" s="4" t="s">
        <v>9</v>
      </c>
      <c r="M58" s="4">
        <v>640</v>
      </c>
      <c r="N58" s="56">
        <f t="shared" ref="N58:N59" si="2">O58+P58+Q58+R58</f>
        <v>26.4</v>
      </c>
      <c r="O58" s="11">
        <v>26.4</v>
      </c>
      <c r="P58" s="150">
        <v>0</v>
      </c>
      <c r="Q58" s="4">
        <v>0</v>
      </c>
      <c r="R58" s="53">
        <v>0</v>
      </c>
      <c r="S58" s="16">
        <v>1</v>
      </c>
    </row>
    <row r="59" spans="1:19" ht="38.25" x14ac:dyDescent="0.2">
      <c r="A59" s="17"/>
      <c r="B59" s="17"/>
      <c r="C59" s="17"/>
      <c r="D59" s="17"/>
      <c r="E59" s="17"/>
      <c r="F59" s="17"/>
      <c r="G59" s="17"/>
      <c r="H59" s="17"/>
      <c r="I59" s="26"/>
      <c r="J59" s="77" t="s">
        <v>83</v>
      </c>
      <c r="K59" s="37" t="s">
        <v>283</v>
      </c>
      <c r="L59" s="4" t="s">
        <v>23</v>
      </c>
      <c r="M59" s="4">
        <v>600</v>
      </c>
      <c r="N59" s="56">
        <f t="shared" si="2"/>
        <v>24.7</v>
      </c>
      <c r="O59" s="56">
        <v>24.7</v>
      </c>
      <c r="P59" s="4">
        <v>0</v>
      </c>
      <c r="Q59" s="4">
        <v>0</v>
      </c>
      <c r="R59" s="53">
        <v>0</v>
      </c>
      <c r="S59" s="16">
        <v>1</v>
      </c>
    </row>
    <row r="60" spans="1:19" x14ac:dyDescent="0.2">
      <c r="A60" s="17"/>
      <c r="B60" s="17"/>
      <c r="C60" s="17"/>
      <c r="D60" s="17"/>
      <c r="E60" s="17"/>
      <c r="F60" s="17"/>
      <c r="G60" s="17"/>
      <c r="H60" s="17"/>
      <c r="I60" s="26"/>
      <c r="J60" s="114"/>
      <c r="K60" s="74" t="s">
        <v>254</v>
      </c>
      <c r="L60" s="75" t="s">
        <v>23</v>
      </c>
      <c r="M60" s="75">
        <f>M61+M62+M63+M64+M65+M66+M67+M68+M69</f>
        <v>10</v>
      </c>
      <c r="N60" s="76">
        <f>N61+N62+N63+N64+N65+N66+N67+N68+N69</f>
        <v>172294.5</v>
      </c>
      <c r="O60" s="76">
        <f>O61+O62+O63+O64+O65+O66+O67+O68+O69</f>
        <v>172294.5</v>
      </c>
      <c r="P60" s="149">
        <f>P61+P62+P63+P64+P65+P66+P67+P68+P69</f>
        <v>0</v>
      </c>
      <c r="Q60" s="149">
        <f>Q61+Q62+Q63+Q64+Q65+Q66+Q67+Q68+Q69</f>
        <v>0</v>
      </c>
      <c r="R60" s="20">
        <v>0</v>
      </c>
    </row>
    <row r="61" spans="1:19" ht="25.5" x14ac:dyDescent="0.2">
      <c r="A61" s="17"/>
      <c r="B61" s="17"/>
      <c r="C61" s="17"/>
      <c r="D61" s="17"/>
      <c r="E61" s="17"/>
      <c r="F61" s="17"/>
      <c r="G61" s="17"/>
      <c r="H61" s="17"/>
      <c r="I61" s="26"/>
      <c r="J61" s="114" t="s">
        <v>84</v>
      </c>
      <c r="K61" s="37" t="s">
        <v>284</v>
      </c>
      <c r="L61" s="4" t="s">
        <v>23</v>
      </c>
      <c r="M61" s="4">
        <v>1</v>
      </c>
      <c r="N61" s="5">
        <f>O61+P61+Q61+R61</f>
        <v>34550</v>
      </c>
      <c r="O61" s="5">
        <v>34550</v>
      </c>
      <c r="P61" s="54">
        <v>0</v>
      </c>
      <c r="Q61" s="150">
        <v>0</v>
      </c>
      <c r="R61" s="53">
        <v>0</v>
      </c>
    </row>
    <row r="62" spans="1:19" x14ac:dyDescent="0.2">
      <c r="A62" s="17"/>
      <c r="B62" s="17"/>
      <c r="C62" s="17"/>
      <c r="D62" s="17"/>
      <c r="E62" s="17"/>
      <c r="F62" s="17"/>
      <c r="G62" s="17"/>
      <c r="H62" s="17"/>
      <c r="I62" s="26"/>
      <c r="J62" s="77" t="s">
        <v>87</v>
      </c>
      <c r="K62" s="37" t="s">
        <v>285</v>
      </c>
      <c r="L62" s="4" t="s">
        <v>23</v>
      </c>
      <c r="M62" s="4">
        <v>1</v>
      </c>
      <c r="N62" s="5">
        <f t="shared" ref="N62:N69" si="3">O62+P62+Q62+R62</f>
        <v>20357.2</v>
      </c>
      <c r="O62" s="5">
        <v>20357.2</v>
      </c>
      <c r="P62" s="54">
        <v>0</v>
      </c>
      <c r="Q62" s="150">
        <v>0</v>
      </c>
      <c r="R62" s="53">
        <v>0</v>
      </c>
    </row>
    <row r="63" spans="1:19" ht="25.5" x14ac:dyDescent="0.2">
      <c r="A63" s="17"/>
      <c r="B63" s="17"/>
      <c r="C63" s="17"/>
      <c r="D63" s="17"/>
      <c r="E63" s="17"/>
      <c r="F63" s="17"/>
      <c r="G63" s="17"/>
      <c r="H63" s="17"/>
      <c r="I63" s="26"/>
      <c r="J63" s="77" t="s">
        <v>85</v>
      </c>
      <c r="K63" s="37" t="s">
        <v>98</v>
      </c>
      <c r="L63" s="4" t="s">
        <v>23</v>
      </c>
      <c r="M63" s="4">
        <v>1</v>
      </c>
      <c r="N63" s="5">
        <f t="shared" si="3"/>
        <v>5485.7</v>
      </c>
      <c r="O63" s="5">
        <v>5485.7</v>
      </c>
      <c r="P63" s="54">
        <v>0</v>
      </c>
      <c r="Q63" s="150">
        <v>0</v>
      </c>
      <c r="R63" s="53">
        <v>0</v>
      </c>
    </row>
    <row r="64" spans="1:19" x14ac:dyDescent="0.2">
      <c r="A64" s="17"/>
      <c r="B64" s="17"/>
      <c r="C64" s="17"/>
      <c r="D64" s="17"/>
      <c r="E64" s="17"/>
      <c r="F64" s="17"/>
      <c r="G64" s="17"/>
      <c r="H64" s="17"/>
      <c r="I64" s="26"/>
      <c r="J64" s="77" t="s">
        <v>88</v>
      </c>
      <c r="K64" s="37" t="s">
        <v>286</v>
      </c>
      <c r="L64" s="4" t="s">
        <v>23</v>
      </c>
      <c r="M64" s="4">
        <v>2</v>
      </c>
      <c r="N64" s="5">
        <f t="shared" si="3"/>
        <v>45000</v>
      </c>
      <c r="O64" s="5">
        <v>45000</v>
      </c>
      <c r="P64" s="54">
        <v>0</v>
      </c>
      <c r="Q64" s="150">
        <v>0</v>
      </c>
      <c r="R64" s="53">
        <v>0</v>
      </c>
    </row>
    <row r="65" spans="1:19" x14ac:dyDescent="0.2">
      <c r="A65" s="17"/>
      <c r="B65" s="17"/>
      <c r="C65" s="17"/>
      <c r="D65" s="17"/>
      <c r="E65" s="17"/>
      <c r="F65" s="17"/>
      <c r="G65" s="17"/>
      <c r="H65" s="17"/>
      <c r="I65" s="26"/>
      <c r="J65" s="77" t="s">
        <v>89</v>
      </c>
      <c r="K65" s="37" t="s">
        <v>287</v>
      </c>
      <c r="L65" s="4" t="s">
        <v>23</v>
      </c>
      <c r="M65" s="4">
        <v>1</v>
      </c>
      <c r="N65" s="5">
        <f t="shared" si="3"/>
        <v>24389.4</v>
      </c>
      <c r="O65" s="5">
        <v>24389.4</v>
      </c>
      <c r="P65" s="54">
        <v>0</v>
      </c>
      <c r="Q65" s="150">
        <v>0</v>
      </c>
      <c r="R65" s="53">
        <v>0</v>
      </c>
    </row>
    <row r="66" spans="1:19" ht="25.5" x14ac:dyDescent="0.2">
      <c r="A66" s="17"/>
      <c r="B66" s="17"/>
      <c r="C66" s="17"/>
      <c r="D66" s="17"/>
      <c r="E66" s="17"/>
      <c r="F66" s="17"/>
      <c r="G66" s="17"/>
      <c r="H66" s="17"/>
      <c r="I66" s="26"/>
      <c r="J66" s="77" t="s">
        <v>86</v>
      </c>
      <c r="K66" s="37" t="s">
        <v>288</v>
      </c>
      <c r="L66" s="4" t="s">
        <v>23</v>
      </c>
      <c r="M66" s="4">
        <v>1</v>
      </c>
      <c r="N66" s="5">
        <f t="shared" si="3"/>
        <v>8450</v>
      </c>
      <c r="O66" s="5">
        <v>8450</v>
      </c>
      <c r="P66" s="54">
        <v>0</v>
      </c>
      <c r="Q66" s="150">
        <v>0</v>
      </c>
      <c r="R66" s="53">
        <v>0</v>
      </c>
    </row>
    <row r="67" spans="1:19" ht="25.5" x14ac:dyDescent="0.2">
      <c r="A67" s="17"/>
      <c r="B67" s="17"/>
      <c r="C67" s="17"/>
      <c r="D67" s="17"/>
      <c r="E67" s="17"/>
      <c r="F67" s="17"/>
      <c r="G67" s="17"/>
      <c r="H67" s="17"/>
      <c r="I67" s="26"/>
      <c r="J67" s="77" t="s">
        <v>90</v>
      </c>
      <c r="K67" s="37" t="s">
        <v>289</v>
      </c>
      <c r="L67" s="4" t="s">
        <v>23</v>
      </c>
      <c r="M67" s="4">
        <v>1</v>
      </c>
      <c r="N67" s="5">
        <f t="shared" si="3"/>
        <v>11200</v>
      </c>
      <c r="O67" s="5">
        <v>11200</v>
      </c>
      <c r="P67" s="54">
        <v>0</v>
      </c>
      <c r="Q67" s="150">
        <v>0</v>
      </c>
      <c r="R67" s="53">
        <v>0</v>
      </c>
    </row>
    <row r="68" spans="1:19" x14ac:dyDescent="0.2">
      <c r="A68" s="17"/>
      <c r="B68" s="17"/>
      <c r="C68" s="17"/>
      <c r="D68" s="17"/>
      <c r="E68" s="17"/>
      <c r="F68" s="17"/>
      <c r="G68" s="17"/>
      <c r="H68" s="17"/>
      <c r="I68" s="26"/>
      <c r="J68" s="77" t="s">
        <v>91</v>
      </c>
      <c r="K68" s="37" t="s">
        <v>290</v>
      </c>
      <c r="L68" s="4" t="s">
        <v>23</v>
      </c>
      <c r="M68" s="4">
        <v>1</v>
      </c>
      <c r="N68" s="5">
        <f t="shared" si="3"/>
        <v>1162.2</v>
      </c>
      <c r="O68" s="5">
        <v>1162.2</v>
      </c>
      <c r="P68" s="54">
        <v>0</v>
      </c>
      <c r="Q68" s="150">
        <v>0</v>
      </c>
      <c r="R68" s="53">
        <v>0</v>
      </c>
    </row>
    <row r="69" spans="1:19" ht="38.25" x14ac:dyDescent="0.2">
      <c r="A69" s="17"/>
      <c r="B69" s="17"/>
      <c r="C69" s="17"/>
      <c r="D69" s="17"/>
      <c r="E69" s="17"/>
      <c r="F69" s="17"/>
      <c r="G69" s="17"/>
      <c r="H69" s="17"/>
      <c r="I69" s="26"/>
      <c r="J69" s="77" t="s">
        <v>92</v>
      </c>
      <c r="K69" s="37" t="s">
        <v>99</v>
      </c>
      <c r="L69" s="4" t="s">
        <v>23</v>
      </c>
      <c r="M69" s="4">
        <v>1</v>
      </c>
      <c r="N69" s="5">
        <f t="shared" si="3"/>
        <v>21700</v>
      </c>
      <c r="O69" s="5">
        <v>21700</v>
      </c>
      <c r="P69" s="54">
        <v>0</v>
      </c>
      <c r="Q69" s="150">
        <v>0</v>
      </c>
      <c r="R69" s="53">
        <v>0</v>
      </c>
    </row>
    <row r="70" spans="1:19" x14ac:dyDescent="0.2">
      <c r="A70" s="17"/>
      <c r="B70" s="17"/>
      <c r="C70" s="17"/>
      <c r="D70" s="17"/>
      <c r="E70" s="17"/>
      <c r="F70" s="17"/>
      <c r="G70" s="17"/>
      <c r="H70" s="17"/>
      <c r="I70" s="26"/>
      <c r="J70" s="80"/>
      <c r="K70" s="72" t="s">
        <v>46</v>
      </c>
      <c r="L70" s="58" t="s">
        <v>35</v>
      </c>
      <c r="M70" s="58" t="s">
        <v>36</v>
      </c>
      <c r="N70" s="73">
        <f>N56+N60</f>
        <v>172395</v>
      </c>
      <c r="O70" s="73">
        <f>O56+O60</f>
        <v>172395</v>
      </c>
      <c r="P70" s="151">
        <f>P56+P60</f>
        <v>0</v>
      </c>
      <c r="Q70" s="151">
        <f>Q56+Q60</f>
        <v>0</v>
      </c>
      <c r="R70" s="58">
        <v>0</v>
      </c>
    </row>
    <row r="71" spans="1:19" x14ac:dyDescent="0.2">
      <c r="A71" s="17"/>
      <c r="B71" s="17"/>
      <c r="C71" s="17"/>
      <c r="D71" s="17"/>
      <c r="E71" s="17"/>
      <c r="F71" s="17"/>
      <c r="G71" s="17"/>
      <c r="H71" s="17"/>
      <c r="I71" s="26"/>
      <c r="J71" s="77"/>
      <c r="K71" s="374" t="s">
        <v>47</v>
      </c>
      <c r="L71" s="374"/>
      <c r="M71" s="374"/>
      <c r="N71" s="374"/>
      <c r="O71" s="374"/>
      <c r="P71" s="374"/>
      <c r="Q71" s="374"/>
      <c r="R71" s="7"/>
    </row>
    <row r="72" spans="1:19" x14ac:dyDescent="0.2">
      <c r="A72" s="17"/>
      <c r="B72" s="17"/>
      <c r="C72" s="17"/>
      <c r="D72" s="17"/>
      <c r="E72" s="17"/>
      <c r="F72" s="17"/>
      <c r="G72" s="17"/>
      <c r="H72" s="17"/>
      <c r="I72" s="26"/>
      <c r="J72" s="77"/>
      <c r="K72" s="8" t="s">
        <v>8</v>
      </c>
      <c r="L72" s="6" t="s">
        <v>23</v>
      </c>
      <c r="M72" s="6">
        <v>1</v>
      </c>
      <c r="N72" s="9">
        <v>231.2</v>
      </c>
      <c r="O72" s="9">
        <v>231.2</v>
      </c>
      <c r="P72" s="152">
        <v>0</v>
      </c>
      <c r="Q72" s="152">
        <v>0</v>
      </c>
      <c r="R72" s="108">
        <v>0</v>
      </c>
    </row>
    <row r="73" spans="1:19" ht="25.5" x14ac:dyDescent="0.2">
      <c r="A73" s="17"/>
      <c r="B73" s="17"/>
      <c r="C73" s="17"/>
      <c r="D73" s="17"/>
      <c r="E73" s="17"/>
      <c r="F73" s="17"/>
      <c r="G73" s="17"/>
      <c r="H73" s="17"/>
      <c r="I73" s="26"/>
      <c r="J73" s="77" t="s">
        <v>93</v>
      </c>
      <c r="K73" s="55" t="s">
        <v>49</v>
      </c>
      <c r="L73" s="56" t="s">
        <v>23</v>
      </c>
      <c r="M73" s="56">
        <v>1</v>
      </c>
      <c r="N73" s="11">
        <v>231.2</v>
      </c>
      <c r="O73" s="11">
        <v>231.2</v>
      </c>
      <c r="P73" s="54">
        <v>0</v>
      </c>
      <c r="Q73" s="54">
        <v>0</v>
      </c>
      <c r="R73" s="53">
        <v>0</v>
      </c>
      <c r="S73" s="16">
        <v>1</v>
      </c>
    </row>
    <row r="74" spans="1:19" x14ac:dyDescent="0.2">
      <c r="A74" s="17"/>
      <c r="B74" s="17"/>
      <c r="C74" s="17"/>
      <c r="D74" s="17"/>
      <c r="E74" s="17"/>
      <c r="F74" s="17"/>
      <c r="G74" s="17"/>
      <c r="H74" s="17"/>
      <c r="I74" s="26"/>
      <c r="J74" s="77"/>
      <c r="K74" s="72" t="s">
        <v>50</v>
      </c>
      <c r="L74" s="58" t="s">
        <v>35</v>
      </c>
      <c r="M74" s="58" t="s">
        <v>36</v>
      </c>
      <c r="N74" s="73">
        <f t="shared" ref="N74" si="4">N73</f>
        <v>231.2</v>
      </c>
      <c r="O74" s="73">
        <f>O72</f>
        <v>231.2</v>
      </c>
      <c r="P74" s="151">
        <v>0</v>
      </c>
      <c r="Q74" s="153">
        <v>0</v>
      </c>
      <c r="R74" s="58">
        <v>0</v>
      </c>
    </row>
    <row r="75" spans="1:19" ht="10.5" customHeight="1" x14ac:dyDescent="0.2">
      <c r="A75" s="17"/>
      <c r="B75" s="17"/>
      <c r="C75" s="17"/>
      <c r="D75" s="17"/>
      <c r="E75" s="17"/>
      <c r="F75" s="17"/>
      <c r="G75" s="17"/>
      <c r="H75" s="17"/>
      <c r="I75" s="26"/>
      <c r="J75" s="80"/>
      <c r="K75" s="8"/>
      <c r="L75" s="6"/>
      <c r="M75" s="6"/>
      <c r="N75" s="13"/>
      <c r="O75" s="13"/>
      <c r="P75" s="9"/>
      <c r="Q75" s="9"/>
      <c r="R75" s="6"/>
    </row>
    <row r="76" spans="1:19" ht="15.75" customHeight="1" x14ac:dyDescent="0.2">
      <c r="A76" s="7"/>
      <c r="B76" s="398" t="s">
        <v>69</v>
      </c>
      <c r="C76" s="398"/>
      <c r="D76" s="398"/>
      <c r="E76" s="398"/>
      <c r="F76" s="398"/>
      <c r="G76" s="398"/>
      <c r="H76" s="398"/>
      <c r="I76" s="398"/>
      <c r="J76" s="77"/>
      <c r="K76" s="375" t="s">
        <v>69</v>
      </c>
      <c r="L76" s="375"/>
      <c r="M76" s="375"/>
      <c r="N76" s="375"/>
      <c r="O76" s="375"/>
      <c r="P76" s="375"/>
      <c r="Q76" s="375"/>
      <c r="R76" s="375"/>
    </row>
    <row r="77" spans="1:19" x14ac:dyDescent="0.2">
      <c r="A77" s="3"/>
      <c r="B77" s="8" t="s">
        <v>53</v>
      </c>
      <c r="C77" s="6"/>
      <c r="D77" s="6"/>
      <c r="E77" s="9">
        <f>E143+E176+E180</f>
        <v>2571544.5</v>
      </c>
      <c r="F77" s="9">
        <f>F143+F176+F180</f>
        <v>531764.49999999988</v>
      </c>
      <c r="G77" s="9">
        <f>G143+G176</f>
        <v>1223868</v>
      </c>
      <c r="H77" s="9">
        <f>H143+H176</f>
        <v>815912</v>
      </c>
      <c r="I77" s="6">
        <v>0</v>
      </c>
      <c r="J77" s="115"/>
      <c r="K77" s="78" t="s">
        <v>53</v>
      </c>
      <c r="L77" s="78"/>
      <c r="M77" s="78"/>
      <c r="N77" s="9">
        <f>N143+N176+N180</f>
        <v>465165.39999999997</v>
      </c>
      <c r="O77" s="9">
        <f>O143+O176+O180</f>
        <v>465165.39999999997</v>
      </c>
      <c r="P77" s="6">
        <v>0</v>
      </c>
      <c r="Q77" s="6">
        <v>0</v>
      </c>
      <c r="R77" s="6">
        <v>0</v>
      </c>
    </row>
    <row r="78" spans="1:19" ht="15.75" customHeight="1" x14ac:dyDescent="0.2">
      <c r="A78" s="39"/>
      <c r="B78" s="377" t="s">
        <v>7</v>
      </c>
      <c r="C78" s="377"/>
      <c r="D78" s="377"/>
      <c r="E78" s="377"/>
      <c r="F78" s="377"/>
      <c r="G78" s="377"/>
      <c r="H78" s="377"/>
      <c r="I78" s="39"/>
      <c r="J78" s="77"/>
      <c r="K78" s="374" t="s">
        <v>7</v>
      </c>
      <c r="L78" s="374"/>
      <c r="M78" s="374"/>
      <c r="N78" s="374"/>
      <c r="O78" s="374"/>
      <c r="P78" s="374"/>
      <c r="Q78" s="374"/>
      <c r="R78" s="7"/>
    </row>
    <row r="79" spans="1:19" ht="15" customHeight="1" x14ac:dyDescent="0.2">
      <c r="A79" s="390" t="s">
        <v>10</v>
      </c>
      <c r="B79" s="372" t="s">
        <v>101</v>
      </c>
      <c r="C79" s="367" t="s">
        <v>9</v>
      </c>
      <c r="D79" s="368">
        <v>1200</v>
      </c>
      <c r="E79" s="56">
        <f>F79+G79+H79+I79</f>
        <v>2683.3</v>
      </c>
      <c r="F79" s="56">
        <v>2683.3</v>
      </c>
      <c r="G79" s="56">
        <v>0</v>
      </c>
      <c r="H79" s="56">
        <v>0</v>
      </c>
      <c r="I79" s="53">
        <v>0</v>
      </c>
      <c r="J79" s="369" t="s">
        <v>10</v>
      </c>
      <c r="K79" s="372" t="s">
        <v>101</v>
      </c>
      <c r="L79" s="367" t="s">
        <v>9</v>
      </c>
      <c r="M79" s="368">
        <v>1200</v>
      </c>
      <c r="N79" s="56">
        <f t="shared" ref="N79:N105" si="5">O79+P80+Q80+R80</f>
        <v>2683.3</v>
      </c>
      <c r="O79" s="56">
        <v>2683.3</v>
      </c>
      <c r="P79" s="6">
        <f>P80+P81+P82+P83+P84+P85+P86+P87+P88+P89+P90+P91+P92+P93+P94+P95+P96+P97+P98+P99+P100+P101+P102+P103+P104+P105+P106+P107+P108</f>
        <v>0</v>
      </c>
      <c r="Q79" s="6">
        <f>Q80+Q81+Q82+Q83+Q84+Q85+Q86+Q87+Q88+Q89+Q90+Q91+Q92+Q93+Q94+Q95+Q96+Q97+Q98+Q99+Q100+Q101+Q102+Q103+Q104+Q105+Q106+Q107+Q108</f>
        <v>0</v>
      </c>
      <c r="R79" s="108">
        <v>0</v>
      </c>
    </row>
    <row r="80" spans="1:19" ht="15" customHeight="1" x14ac:dyDescent="0.2">
      <c r="A80" s="391"/>
      <c r="B80" s="372"/>
      <c r="C80" s="367"/>
      <c r="D80" s="368"/>
      <c r="E80" s="56">
        <f>F80+G80+H80+I80</f>
        <v>68631.199999999997</v>
      </c>
      <c r="F80" s="56">
        <v>68631.199999999997</v>
      </c>
      <c r="G80" s="44">
        <v>0</v>
      </c>
      <c r="H80" s="44">
        <v>0</v>
      </c>
      <c r="I80" s="44">
        <v>0</v>
      </c>
      <c r="J80" s="369"/>
      <c r="K80" s="372"/>
      <c r="L80" s="367"/>
      <c r="M80" s="368"/>
      <c r="N80" s="56">
        <f t="shared" si="5"/>
        <v>68631.199999999997</v>
      </c>
      <c r="O80" s="56">
        <v>68631.199999999997</v>
      </c>
      <c r="P80" s="56">
        <v>0</v>
      </c>
      <c r="Q80" s="56">
        <v>0</v>
      </c>
      <c r="R80" s="26">
        <v>0</v>
      </c>
    </row>
    <row r="81" spans="1:18" ht="15" customHeight="1" x14ac:dyDescent="0.2">
      <c r="A81" s="390" t="s">
        <v>11</v>
      </c>
      <c r="B81" s="372" t="s">
        <v>102</v>
      </c>
      <c r="C81" s="367" t="s">
        <v>9</v>
      </c>
      <c r="D81" s="368">
        <v>945</v>
      </c>
      <c r="E81" s="56">
        <f t="shared" ref="E81:E142" si="6">F81+G81+H81+I81</f>
        <v>2423.8000000000002</v>
      </c>
      <c r="F81" s="56">
        <v>2423.8000000000002</v>
      </c>
      <c r="G81" s="56">
        <v>0</v>
      </c>
      <c r="H81" s="56">
        <v>0</v>
      </c>
      <c r="I81" s="53">
        <v>0</v>
      </c>
      <c r="J81" s="369" t="s">
        <v>11</v>
      </c>
      <c r="K81" s="372" t="s">
        <v>102</v>
      </c>
      <c r="L81" s="367" t="s">
        <v>9</v>
      </c>
      <c r="M81" s="368">
        <v>945</v>
      </c>
      <c r="N81" s="56">
        <f t="shared" si="5"/>
        <v>2423.8000000000002</v>
      </c>
      <c r="O81" s="56">
        <v>2423.8000000000002</v>
      </c>
      <c r="P81" s="56">
        <v>0</v>
      </c>
      <c r="Q81" s="56">
        <v>0</v>
      </c>
      <c r="R81" s="147">
        <v>0</v>
      </c>
    </row>
    <row r="82" spans="1:18" ht="15.75" customHeight="1" x14ac:dyDescent="0.2">
      <c r="A82" s="391"/>
      <c r="B82" s="372"/>
      <c r="C82" s="367"/>
      <c r="D82" s="368"/>
      <c r="E82" s="56">
        <f t="shared" si="6"/>
        <v>31467.4</v>
      </c>
      <c r="F82" s="56">
        <v>31467.4</v>
      </c>
      <c r="G82" s="56">
        <v>0</v>
      </c>
      <c r="H82" s="56">
        <v>0</v>
      </c>
      <c r="I82" s="53">
        <v>0</v>
      </c>
      <c r="J82" s="369"/>
      <c r="K82" s="372"/>
      <c r="L82" s="367"/>
      <c r="M82" s="368"/>
      <c r="N82" s="56">
        <f t="shared" si="5"/>
        <v>31467.4</v>
      </c>
      <c r="O82" s="56">
        <v>31467.4</v>
      </c>
      <c r="P82" s="56">
        <v>0</v>
      </c>
      <c r="Q82" s="56">
        <v>0</v>
      </c>
      <c r="R82" s="26">
        <v>0</v>
      </c>
    </row>
    <row r="83" spans="1:18" ht="15" customHeight="1" x14ac:dyDescent="0.2">
      <c r="A83" s="390" t="s">
        <v>12</v>
      </c>
      <c r="B83" s="372" t="s">
        <v>103</v>
      </c>
      <c r="C83" s="367" t="s">
        <v>9</v>
      </c>
      <c r="D83" s="368">
        <v>480</v>
      </c>
      <c r="E83" s="56">
        <f t="shared" si="6"/>
        <v>1608.6</v>
      </c>
      <c r="F83" s="56">
        <v>1608.6</v>
      </c>
      <c r="G83" s="56">
        <v>0</v>
      </c>
      <c r="H83" s="56">
        <v>0</v>
      </c>
      <c r="I83" s="53">
        <v>0</v>
      </c>
      <c r="J83" s="369" t="s">
        <v>12</v>
      </c>
      <c r="K83" s="372" t="s">
        <v>103</v>
      </c>
      <c r="L83" s="367" t="s">
        <v>9</v>
      </c>
      <c r="M83" s="368">
        <v>480</v>
      </c>
      <c r="N83" s="56">
        <f t="shared" si="5"/>
        <v>1608.6</v>
      </c>
      <c r="O83" s="56">
        <v>1608.6</v>
      </c>
      <c r="P83" s="56">
        <v>0</v>
      </c>
      <c r="Q83" s="56">
        <v>0</v>
      </c>
      <c r="R83" s="26">
        <v>0</v>
      </c>
    </row>
    <row r="84" spans="1:18" ht="15.75" customHeight="1" x14ac:dyDescent="0.2">
      <c r="A84" s="391"/>
      <c r="B84" s="372"/>
      <c r="C84" s="367"/>
      <c r="D84" s="368"/>
      <c r="E84" s="56">
        <f t="shared" si="6"/>
        <v>16118.9</v>
      </c>
      <c r="F84" s="56">
        <v>16118.9</v>
      </c>
      <c r="G84" s="56">
        <v>0</v>
      </c>
      <c r="H84" s="56">
        <v>0</v>
      </c>
      <c r="I84" s="53">
        <v>0</v>
      </c>
      <c r="J84" s="369"/>
      <c r="K84" s="372"/>
      <c r="L84" s="367"/>
      <c r="M84" s="368"/>
      <c r="N84" s="56">
        <f t="shared" si="5"/>
        <v>16118.9</v>
      </c>
      <c r="O84" s="56">
        <v>16118.9</v>
      </c>
      <c r="P84" s="56">
        <v>0</v>
      </c>
      <c r="Q84" s="56">
        <v>0</v>
      </c>
      <c r="R84" s="26">
        <v>0</v>
      </c>
    </row>
    <row r="85" spans="1:18" ht="18" customHeight="1" x14ac:dyDescent="0.2">
      <c r="A85" s="390" t="s">
        <v>13</v>
      </c>
      <c r="B85" s="372" t="s">
        <v>104</v>
      </c>
      <c r="C85" s="367" t="s">
        <v>9</v>
      </c>
      <c r="D85" s="368">
        <v>1327</v>
      </c>
      <c r="E85" s="56">
        <f t="shared" si="6"/>
        <v>2809.9</v>
      </c>
      <c r="F85" s="56">
        <v>2809.9</v>
      </c>
      <c r="G85" s="56">
        <v>0</v>
      </c>
      <c r="H85" s="56">
        <v>0</v>
      </c>
      <c r="I85" s="53">
        <v>0</v>
      </c>
      <c r="J85" s="371" t="s">
        <v>13</v>
      </c>
      <c r="K85" s="372" t="s">
        <v>104</v>
      </c>
      <c r="L85" s="367" t="s">
        <v>9</v>
      </c>
      <c r="M85" s="368">
        <v>1327</v>
      </c>
      <c r="N85" s="56">
        <f t="shared" si="5"/>
        <v>2809.9</v>
      </c>
      <c r="O85" s="56">
        <v>2809.9</v>
      </c>
      <c r="P85" s="56">
        <v>0</v>
      </c>
      <c r="Q85" s="56">
        <v>0</v>
      </c>
      <c r="R85" s="26">
        <v>0</v>
      </c>
    </row>
    <row r="86" spans="1:18" ht="18" customHeight="1" x14ac:dyDescent="0.2">
      <c r="A86" s="391"/>
      <c r="B86" s="372"/>
      <c r="C86" s="367"/>
      <c r="D86" s="368"/>
      <c r="E86" s="56">
        <f t="shared" si="6"/>
        <v>24056.799999999999</v>
      </c>
      <c r="F86" s="56">
        <v>24056.799999999999</v>
      </c>
      <c r="G86" s="56">
        <v>0</v>
      </c>
      <c r="H86" s="56">
        <v>0</v>
      </c>
      <c r="I86" s="53">
        <v>0</v>
      </c>
      <c r="J86" s="371"/>
      <c r="K86" s="372"/>
      <c r="L86" s="367"/>
      <c r="M86" s="368"/>
      <c r="N86" s="56">
        <f t="shared" si="5"/>
        <v>24056.799999999999</v>
      </c>
      <c r="O86" s="56">
        <v>24056.799999999999</v>
      </c>
      <c r="P86" s="56">
        <v>0</v>
      </c>
      <c r="Q86" s="56">
        <v>0</v>
      </c>
      <c r="R86" s="26">
        <v>0</v>
      </c>
    </row>
    <row r="87" spans="1:18" ht="15" customHeight="1" x14ac:dyDescent="0.2">
      <c r="A87" s="390" t="s">
        <v>14</v>
      </c>
      <c r="B87" s="392" t="s">
        <v>105</v>
      </c>
      <c r="C87" s="390" t="s">
        <v>9</v>
      </c>
      <c r="D87" s="396">
        <v>550.79999999999995</v>
      </c>
      <c r="E87" s="56">
        <f t="shared" si="6"/>
        <v>1633.3</v>
      </c>
      <c r="F87" s="56">
        <v>1633.3</v>
      </c>
      <c r="G87" s="56">
        <v>0</v>
      </c>
      <c r="H87" s="56">
        <v>0</v>
      </c>
      <c r="I87" s="53">
        <v>0</v>
      </c>
      <c r="J87" s="371" t="s">
        <v>14</v>
      </c>
      <c r="K87" s="372" t="s">
        <v>105</v>
      </c>
      <c r="L87" s="367" t="s">
        <v>9</v>
      </c>
      <c r="M87" s="373">
        <v>550.79999999999995</v>
      </c>
      <c r="N87" s="56">
        <f t="shared" si="5"/>
        <v>1633.3</v>
      </c>
      <c r="O87" s="56">
        <v>1633.3</v>
      </c>
      <c r="P87" s="56">
        <v>0</v>
      </c>
      <c r="Q87" s="56">
        <v>0</v>
      </c>
      <c r="R87" s="26">
        <v>0</v>
      </c>
    </row>
    <row r="88" spans="1:18" x14ac:dyDescent="0.2">
      <c r="A88" s="391"/>
      <c r="B88" s="393"/>
      <c r="C88" s="391"/>
      <c r="D88" s="397"/>
      <c r="E88" s="56">
        <f t="shared" si="6"/>
        <v>10903.7</v>
      </c>
      <c r="F88" s="56">
        <v>10903.7</v>
      </c>
      <c r="G88" s="56">
        <v>0</v>
      </c>
      <c r="H88" s="56">
        <v>0</v>
      </c>
      <c r="I88" s="53">
        <v>0</v>
      </c>
      <c r="J88" s="371"/>
      <c r="K88" s="372"/>
      <c r="L88" s="367"/>
      <c r="M88" s="373"/>
      <c r="N88" s="56">
        <f t="shared" si="5"/>
        <v>10903.7</v>
      </c>
      <c r="O88" s="56">
        <v>10903.7</v>
      </c>
      <c r="P88" s="56">
        <v>0</v>
      </c>
      <c r="Q88" s="56">
        <v>0</v>
      </c>
      <c r="R88" s="26">
        <v>0</v>
      </c>
    </row>
    <row r="89" spans="1:18" ht="15" customHeight="1" x14ac:dyDescent="0.2">
      <c r="A89" s="390" t="s">
        <v>15</v>
      </c>
      <c r="B89" s="392" t="s">
        <v>106</v>
      </c>
      <c r="C89" s="390" t="s">
        <v>9</v>
      </c>
      <c r="D89" s="394">
        <v>250</v>
      </c>
      <c r="E89" s="56">
        <f t="shared" si="6"/>
        <v>979.4</v>
      </c>
      <c r="F89" s="56">
        <v>979.4</v>
      </c>
      <c r="G89" s="56">
        <v>0</v>
      </c>
      <c r="H89" s="56">
        <v>0</v>
      </c>
      <c r="I89" s="53">
        <v>0</v>
      </c>
      <c r="J89" s="371" t="s">
        <v>15</v>
      </c>
      <c r="K89" s="372" t="s">
        <v>106</v>
      </c>
      <c r="L89" s="367" t="s">
        <v>9</v>
      </c>
      <c r="M89" s="368">
        <v>250</v>
      </c>
      <c r="N89" s="56">
        <f t="shared" si="5"/>
        <v>979.4</v>
      </c>
      <c r="O89" s="56">
        <v>979.4</v>
      </c>
      <c r="P89" s="56">
        <v>0</v>
      </c>
      <c r="Q89" s="56">
        <v>0</v>
      </c>
      <c r="R89" s="26">
        <v>0</v>
      </c>
    </row>
    <row r="90" spans="1:18" ht="26.25" customHeight="1" x14ac:dyDescent="0.2">
      <c r="A90" s="391"/>
      <c r="B90" s="393"/>
      <c r="C90" s="391"/>
      <c r="D90" s="395"/>
      <c r="E90" s="56">
        <f t="shared" si="6"/>
        <v>5639.5</v>
      </c>
      <c r="F90" s="56">
        <v>5639.5</v>
      </c>
      <c r="G90" s="56">
        <v>0</v>
      </c>
      <c r="H90" s="56">
        <v>0</v>
      </c>
      <c r="I90" s="53">
        <v>0</v>
      </c>
      <c r="J90" s="371"/>
      <c r="K90" s="372"/>
      <c r="L90" s="367"/>
      <c r="M90" s="368"/>
      <c r="N90" s="56">
        <f t="shared" si="5"/>
        <v>5639.5</v>
      </c>
      <c r="O90" s="56">
        <v>5639.5</v>
      </c>
      <c r="P90" s="56">
        <v>0</v>
      </c>
      <c r="Q90" s="56">
        <v>0</v>
      </c>
      <c r="R90" s="26">
        <v>0</v>
      </c>
    </row>
    <row r="91" spans="1:18" ht="15" customHeight="1" x14ac:dyDescent="0.2">
      <c r="A91" s="390" t="s">
        <v>16</v>
      </c>
      <c r="B91" s="392" t="s">
        <v>107</v>
      </c>
      <c r="C91" s="390" t="s">
        <v>9</v>
      </c>
      <c r="D91" s="394">
        <v>400</v>
      </c>
      <c r="E91" s="56">
        <f t="shared" si="6"/>
        <v>1350.7</v>
      </c>
      <c r="F91" s="56">
        <v>1350.7</v>
      </c>
      <c r="G91" s="56">
        <v>0</v>
      </c>
      <c r="H91" s="56">
        <v>0</v>
      </c>
      <c r="I91" s="53">
        <v>0</v>
      </c>
      <c r="J91" s="371" t="s">
        <v>16</v>
      </c>
      <c r="K91" s="372" t="s">
        <v>107</v>
      </c>
      <c r="L91" s="367" t="s">
        <v>9</v>
      </c>
      <c r="M91" s="368">
        <v>400</v>
      </c>
      <c r="N91" s="56">
        <f t="shared" si="5"/>
        <v>1350.7</v>
      </c>
      <c r="O91" s="56">
        <v>1350.7</v>
      </c>
      <c r="P91" s="56">
        <v>0</v>
      </c>
      <c r="Q91" s="56">
        <v>0</v>
      </c>
      <c r="R91" s="26">
        <v>0</v>
      </c>
    </row>
    <row r="92" spans="1:18" ht="25.5" customHeight="1" x14ac:dyDescent="0.2">
      <c r="A92" s="391"/>
      <c r="B92" s="393"/>
      <c r="C92" s="391"/>
      <c r="D92" s="395"/>
      <c r="E92" s="11">
        <f t="shared" si="6"/>
        <v>8441</v>
      </c>
      <c r="F92" s="11">
        <v>8441</v>
      </c>
      <c r="G92" s="56">
        <v>0</v>
      </c>
      <c r="H92" s="56">
        <v>0</v>
      </c>
      <c r="I92" s="53">
        <v>0</v>
      </c>
      <c r="J92" s="371"/>
      <c r="K92" s="372"/>
      <c r="L92" s="367"/>
      <c r="M92" s="368"/>
      <c r="N92" s="11">
        <f t="shared" si="5"/>
        <v>8441</v>
      </c>
      <c r="O92" s="11">
        <v>8441</v>
      </c>
      <c r="P92" s="56">
        <v>0</v>
      </c>
      <c r="Q92" s="56">
        <v>0</v>
      </c>
      <c r="R92" s="26">
        <v>0</v>
      </c>
    </row>
    <row r="93" spans="1:18" ht="15" customHeight="1" x14ac:dyDescent="0.2">
      <c r="A93" s="390" t="s">
        <v>17</v>
      </c>
      <c r="B93" s="392" t="s">
        <v>108</v>
      </c>
      <c r="C93" s="390" t="s">
        <v>9</v>
      </c>
      <c r="D93" s="394">
        <v>400</v>
      </c>
      <c r="E93" s="56">
        <f t="shared" si="6"/>
        <v>1426.3</v>
      </c>
      <c r="F93" s="56">
        <v>1426.3</v>
      </c>
      <c r="G93" s="56">
        <v>0</v>
      </c>
      <c r="H93" s="56">
        <v>0</v>
      </c>
      <c r="I93" s="53">
        <v>0</v>
      </c>
      <c r="J93" s="371" t="s">
        <v>17</v>
      </c>
      <c r="K93" s="372" t="s">
        <v>108</v>
      </c>
      <c r="L93" s="367" t="s">
        <v>9</v>
      </c>
      <c r="M93" s="368">
        <v>400</v>
      </c>
      <c r="N93" s="56">
        <f t="shared" si="5"/>
        <v>1426.3</v>
      </c>
      <c r="O93" s="56">
        <v>1426.3</v>
      </c>
      <c r="P93" s="56">
        <v>0</v>
      </c>
      <c r="Q93" s="56">
        <v>0</v>
      </c>
      <c r="R93" s="26">
        <v>0</v>
      </c>
    </row>
    <row r="94" spans="1:18" x14ac:dyDescent="0.2">
      <c r="A94" s="391"/>
      <c r="B94" s="393"/>
      <c r="C94" s="391"/>
      <c r="D94" s="395"/>
      <c r="E94" s="56">
        <f t="shared" si="6"/>
        <v>8120.2</v>
      </c>
      <c r="F94" s="56">
        <v>8120.2</v>
      </c>
      <c r="G94" s="56">
        <v>0</v>
      </c>
      <c r="H94" s="56">
        <v>0</v>
      </c>
      <c r="I94" s="53">
        <v>0</v>
      </c>
      <c r="J94" s="371"/>
      <c r="K94" s="372"/>
      <c r="L94" s="367"/>
      <c r="M94" s="368"/>
      <c r="N94" s="56">
        <f t="shared" si="5"/>
        <v>8120.2</v>
      </c>
      <c r="O94" s="56">
        <v>8120.2</v>
      </c>
      <c r="P94" s="56">
        <v>0</v>
      </c>
      <c r="Q94" s="56">
        <v>0</v>
      </c>
      <c r="R94" s="26">
        <v>0</v>
      </c>
    </row>
    <row r="95" spans="1:18" ht="15" customHeight="1" x14ac:dyDescent="0.2">
      <c r="A95" s="390" t="s">
        <v>18</v>
      </c>
      <c r="B95" s="392" t="s">
        <v>109</v>
      </c>
      <c r="C95" s="390" t="s">
        <v>9</v>
      </c>
      <c r="D95" s="394">
        <v>178</v>
      </c>
      <c r="E95" s="56">
        <f t="shared" si="6"/>
        <v>845.1</v>
      </c>
      <c r="F95" s="56">
        <v>845.1</v>
      </c>
      <c r="G95" s="56">
        <v>0</v>
      </c>
      <c r="H95" s="56">
        <v>0</v>
      </c>
      <c r="I95" s="53">
        <v>0</v>
      </c>
      <c r="J95" s="369" t="s">
        <v>18</v>
      </c>
      <c r="K95" s="372" t="s">
        <v>109</v>
      </c>
      <c r="L95" s="367" t="s">
        <v>9</v>
      </c>
      <c r="M95" s="54">
        <v>178</v>
      </c>
      <c r="N95" s="56">
        <f t="shared" si="5"/>
        <v>845.1</v>
      </c>
      <c r="O95" s="56">
        <v>845.1</v>
      </c>
      <c r="P95" s="56">
        <v>0</v>
      </c>
      <c r="Q95" s="56">
        <v>0</v>
      </c>
      <c r="R95" s="26">
        <v>0</v>
      </c>
    </row>
    <row r="96" spans="1:18" ht="15.75" customHeight="1" x14ac:dyDescent="0.2">
      <c r="A96" s="391"/>
      <c r="B96" s="393"/>
      <c r="C96" s="391"/>
      <c r="D96" s="395"/>
      <c r="E96" s="56">
        <f t="shared" si="6"/>
        <v>8988.7999999999993</v>
      </c>
      <c r="F96" s="56">
        <v>8988.7999999999993</v>
      </c>
      <c r="G96" s="56">
        <v>0</v>
      </c>
      <c r="H96" s="56">
        <v>0</v>
      </c>
      <c r="I96" s="53">
        <v>0</v>
      </c>
      <c r="J96" s="369"/>
      <c r="K96" s="372"/>
      <c r="L96" s="367"/>
      <c r="M96" s="54"/>
      <c r="N96" s="56">
        <f t="shared" si="5"/>
        <v>8988.7999999999993</v>
      </c>
      <c r="O96" s="56">
        <v>8988.7999999999993</v>
      </c>
      <c r="P96" s="56">
        <v>0</v>
      </c>
      <c r="Q96" s="56">
        <v>0</v>
      </c>
      <c r="R96" s="26">
        <v>0</v>
      </c>
    </row>
    <row r="97" spans="1:18" ht="15" customHeight="1" x14ac:dyDescent="0.2">
      <c r="A97" s="390" t="s">
        <v>19</v>
      </c>
      <c r="B97" s="392" t="s">
        <v>110</v>
      </c>
      <c r="C97" s="390" t="s">
        <v>9</v>
      </c>
      <c r="D97" s="394">
        <v>920</v>
      </c>
      <c r="E97" s="56">
        <f t="shared" si="6"/>
        <v>2387.8000000000002</v>
      </c>
      <c r="F97" s="56">
        <v>2387.8000000000002</v>
      </c>
      <c r="G97" s="56">
        <v>0</v>
      </c>
      <c r="H97" s="56">
        <v>0</v>
      </c>
      <c r="I97" s="53">
        <v>0</v>
      </c>
      <c r="J97" s="369" t="s">
        <v>19</v>
      </c>
      <c r="K97" s="372" t="s">
        <v>110</v>
      </c>
      <c r="L97" s="367" t="s">
        <v>9</v>
      </c>
      <c r="M97" s="368">
        <v>920</v>
      </c>
      <c r="N97" s="56">
        <f t="shared" si="5"/>
        <v>2387.8000000000002</v>
      </c>
      <c r="O97" s="56">
        <v>2387.8000000000002</v>
      </c>
      <c r="P97" s="56">
        <v>0</v>
      </c>
      <c r="Q97" s="56">
        <v>0</v>
      </c>
      <c r="R97" s="26">
        <v>0</v>
      </c>
    </row>
    <row r="98" spans="1:18" ht="22.5" customHeight="1" x14ac:dyDescent="0.2">
      <c r="A98" s="391"/>
      <c r="B98" s="393"/>
      <c r="C98" s="391"/>
      <c r="D98" s="395"/>
      <c r="E98" s="56">
        <f t="shared" si="6"/>
        <v>33233.300000000003</v>
      </c>
      <c r="F98" s="56">
        <v>33233.300000000003</v>
      </c>
      <c r="G98" s="56">
        <v>0</v>
      </c>
      <c r="H98" s="56">
        <v>0</v>
      </c>
      <c r="I98" s="53">
        <v>0</v>
      </c>
      <c r="J98" s="369"/>
      <c r="K98" s="372"/>
      <c r="L98" s="367"/>
      <c r="M98" s="368"/>
      <c r="N98" s="56">
        <f t="shared" si="5"/>
        <v>33233.300000000003</v>
      </c>
      <c r="O98" s="56">
        <v>33233.300000000003</v>
      </c>
      <c r="P98" s="56">
        <v>0</v>
      </c>
      <c r="Q98" s="56">
        <v>0</v>
      </c>
      <c r="R98" s="26">
        <v>0</v>
      </c>
    </row>
    <row r="99" spans="1:18" ht="15" customHeight="1" x14ac:dyDescent="0.2">
      <c r="A99" s="390" t="s">
        <v>20</v>
      </c>
      <c r="B99" s="392" t="s">
        <v>94</v>
      </c>
      <c r="C99" s="390" t="s">
        <v>9</v>
      </c>
      <c r="D99" s="394">
        <v>360</v>
      </c>
      <c r="E99" s="56">
        <f t="shared" si="6"/>
        <v>1334.3</v>
      </c>
      <c r="F99" s="56">
        <v>1334.3</v>
      </c>
      <c r="G99" s="56">
        <v>0</v>
      </c>
      <c r="H99" s="56">
        <v>0</v>
      </c>
      <c r="I99" s="53">
        <v>0</v>
      </c>
      <c r="J99" s="369" t="s">
        <v>20</v>
      </c>
      <c r="K99" s="372" t="s">
        <v>291</v>
      </c>
      <c r="L99" s="367" t="s">
        <v>9</v>
      </c>
      <c r="M99" s="368">
        <v>360</v>
      </c>
      <c r="N99" s="56">
        <f t="shared" si="5"/>
        <v>1334.3</v>
      </c>
      <c r="O99" s="56">
        <v>1334.3</v>
      </c>
      <c r="P99" s="56">
        <v>0</v>
      </c>
      <c r="Q99" s="56">
        <v>0</v>
      </c>
      <c r="R99" s="26">
        <v>0</v>
      </c>
    </row>
    <row r="100" spans="1:18" ht="15.75" customHeight="1" x14ac:dyDescent="0.2">
      <c r="A100" s="391"/>
      <c r="B100" s="393"/>
      <c r="C100" s="391"/>
      <c r="D100" s="395"/>
      <c r="E100" s="56">
        <f t="shared" si="6"/>
        <v>4252.5</v>
      </c>
      <c r="F100" s="56">
        <v>4252.5</v>
      </c>
      <c r="G100" s="56">
        <v>0</v>
      </c>
      <c r="H100" s="56">
        <v>0</v>
      </c>
      <c r="I100" s="53">
        <v>0</v>
      </c>
      <c r="J100" s="369"/>
      <c r="K100" s="372"/>
      <c r="L100" s="367"/>
      <c r="M100" s="368"/>
      <c r="N100" s="56">
        <f t="shared" si="5"/>
        <v>4252.5</v>
      </c>
      <c r="O100" s="56">
        <v>4252.5</v>
      </c>
      <c r="P100" s="56">
        <v>0</v>
      </c>
      <c r="Q100" s="56">
        <v>0</v>
      </c>
      <c r="R100" s="26">
        <v>0</v>
      </c>
    </row>
    <row r="101" spans="1:18" ht="15" customHeight="1" x14ac:dyDescent="0.2">
      <c r="A101" s="390" t="s">
        <v>21</v>
      </c>
      <c r="B101" s="392" t="s">
        <v>111</v>
      </c>
      <c r="C101" s="390" t="s">
        <v>9</v>
      </c>
      <c r="D101" s="394">
        <v>500</v>
      </c>
      <c r="E101" s="56">
        <f t="shared" si="6"/>
        <v>1721.5</v>
      </c>
      <c r="F101" s="56">
        <v>1721.5</v>
      </c>
      <c r="G101" s="56">
        <v>0</v>
      </c>
      <c r="H101" s="56">
        <v>0</v>
      </c>
      <c r="I101" s="53">
        <v>0</v>
      </c>
      <c r="J101" s="369" t="s">
        <v>21</v>
      </c>
      <c r="K101" s="367" t="s">
        <v>111</v>
      </c>
      <c r="L101" s="367" t="s">
        <v>9</v>
      </c>
      <c r="M101" s="368">
        <v>500</v>
      </c>
      <c r="N101" s="56">
        <f t="shared" si="5"/>
        <v>1721.5</v>
      </c>
      <c r="O101" s="56">
        <v>1721.5</v>
      </c>
      <c r="P101" s="56">
        <v>0</v>
      </c>
      <c r="Q101" s="56">
        <v>0</v>
      </c>
      <c r="R101" s="26">
        <v>0</v>
      </c>
    </row>
    <row r="102" spans="1:18" x14ac:dyDescent="0.2">
      <c r="A102" s="391"/>
      <c r="B102" s="393"/>
      <c r="C102" s="391"/>
      <c r="D102" s="395"/>
      <c r="E102" s="56">
        <f t="shared" si="6"/>
        <v>4657.6000000000004</v>
      </c>
      <c r="F102" s="56">
        <v>4657.6000000000004</v>
      </c>
      <c r="G102" s="56">
        <v>0</v>
      </c>
      <c r="H102" s="56">
        <v>0</v>
      </c>
      <c r="I102" s="53">
        <v>0</v>
      </c>
      <c r="J102" s="369"/>
      <c r="K102" s="367"/>
      <c r="L102" s="367"/>
      <c r="M102" s="368"/>
      <c r="N102" s="56">
        <f t="shared" si="5"/>
        <v>4657.6000000000004</v>
      </c>
      <c r="O102" s="56">
        <v>4657.6000000000004</v>
      </c>
      <c r="P102" s="56">
        <v>0</v>
      </c>
      <c r="Q102" s="56">
        <v>0</v>
      </c>
      <c r="R102" s="26">
        <v>0</v>
      </c>
    </row>
    <row r="103" spans="1:18" ht="15" customHeight="1" x14ac:dyDescent="0.2">
      <c r="A103" s="390" t="s">
        <v>22</v>
      </c>
      <c r="B103" s="392" t="s">
        <v>112</v>
      </c>
      <c r="C103" s="390" t="s">
        <v>9</v>
      </c>
      <c r="D103" s="394">
        <v>520</v>
      </c>
      <c r="E103" s="11">
        <f t="shared" si="6"/>
        <v>1731</v>
      </c>
      <c r="F103" s="11">
        <v>1731</v>
      </c>
      <c r="G103" s="56">
        <v>0</v>
      </c>
      <c r="H103" s="56">
        <v>0</v>
      </c>
      <c r="I103" s="53">
        <v>0</v>
      </c>
      <c r="J103" s="369" t="s">
        <v>22</v>
      </c>
      <c r="K103" s="367" t="s">
        <v>112</v>
      </c>
      <c r="L103" s="367" t="s">
        <v>9</v>
      </c>
      <c r="M103" s="368">
        <v>520</v>
      </c>
      <c r="N103" s="11">
        <f t="shared" si="5"/>
        <v>1731</v>
      </c>
      <c r="O103" s="11">
        <v>1731</v>
      </c>
      <c r="P103" s="56">
        <v>0</v>
      </c>
      <c r="Q103" s="56">
        <v>0</v>
      </c>
      <c r="R103" s="26">
        <v>0</v>
      </c>
    </row>
    <row r="104" spans="1:18" x14ac:dyDescent="0.2">
      <c r="A104" s="391"/>
      <c r="B104" s="393"/>
      <c r="C104" s="391"/>
      <c r="D104" s="395"/>
      <c r="E104" s="56">
        <f t="shared" si="6"/>
        <v>10415.4</v>
      </c>
      <c r="F104" s="56">
        <v>10415.4</v>
      </c>
      <c r="G104" s="56">
        <v>0</v>
      </c>
      <c r="H104" s="56">
        <v>0</v>
      </c>
      <c r="I104" s="53">
        <v>0</v>
      </c>
      <c r="J104" s="369"/>
      <c r="K104" s="367"/>
      <c r="L104" s="367"/>
      <c r="M104" s="368"/>
      <c r="N104" s="56">
        <f t="shared" si="5"/>
        <v>10415.4</v>
      </c>
      <c r="O104" s="56">
        <v>10415.4</v>
      </c>
      <c r="P104" s="56">
        <v>0</v>
      </c>
      <c r="Q104" s="56">
        <v>0</v>
      </c>
      <c r="R104" s="26">
        <v>0</v>
      </c>
    </row>
    <row r="105" spans="1:18" ht="15" customHeight="1" x14ac:dyDescent="0.2">
      <c r="A105" s="390" t="s">
        <v>24</v>
      </c>
      <c r="B105" s="392" t="s">
        <v>126</v>
      </c>
      <c r="C105" s="390" t="s">
        <v>9</v>
      </c>
      <c r="D105" s="394">
        <v>310</v>
      </c>
      <c r="E105" s="56">
        <f t="shared" si="6"/>
        <v>1386.3</v>
      </c>
      <c r="F105" s="56">
        <v>1386.3</v>
      </c>
      <c r="G105" s="56">
        <v>0</v>
      </c>
      <c r="H105" s="56">
        <v>0</v>
      </c>
      <c r="I105" s="53">
        <v>0</v>
      </c>
      <c r="J105" s="371" t="s">
        <v>24</v>
      </c>
      <c r="K105" s="367" t="s">
        <v>292</v>
      </c>
      <c r="L105" s="367" t="s">
        <v>9</v>
      </c>
      <c r="M105" s="368">
        <v>310</v>
      </c>
      <c r="N105" s="367">
        <f t="shared" si="5"/>
        <v>20850.400000000001</v>
      </c>
      <c r="O105" s="367">
        <v>20850.400000000001</v>
      </c>
      <c r="P105" s="56">
        <v>0</v>
      </c>
      <c r="Q105" s="56">
        <v>0</v>
      </c>
      <c r="R105" s="26">
        <v>0</v>
      </c>
    </row>
    <row r="106" spans="1:18" x14ac:dyDescent="0.2">
      <c r="A106" s="391"/>
      <c r="B106" s="393"/>
      <c r="C106" s="391"/>
      <c r="D106" s="395"/>
      <c r="E106" s="56">
        <f t="shared" si="6"/>
        <v>21565.200000000001</v>
      </c>
      <c r="F106" s="56">
        <v>21565.200000000001</v>
      </c>
      <c r="G106" s="56">
        <v>0</v>
      </c>
      <c r="H106" s="56">
        <v>0</v>
      </c>
      <c r="I106" s="53">
        <v>0</v>
      </c>
      <c r="J106" s="371"/>
      <c r="K106" s="367"/>
      <c r="L106" s="367"/>
      <c r="M106" s="368"/>
      <c r="N106" s="367"/>
      <c r="O106" s="367"/>
      <c r="P106" s="56">
        <v>0</v>
      </c>
      <c r="Q106" s="56">
        <v>0</v>
      </c>
      <c r="R106" s="53">
        <v>0</v>
      </c>
    </row>
    <row r="107" spans="1:18" x14ac:dyDescent="0.2">
      <c r="A107" s="56" t="s">
        <v>25</v>
      </c>
      <c r="B107" s="55" t="s">
        <v>96</v>
      </c>
      <c r="C107" s="56" t="s">
        <v>23</v>
      </c>
      <c r="D107" s="54">
        <v>131</v>
      </c>
      <c r="E107" s="56">
        <f>F107+G107+H107+I107</f>
        <v>4936.3</v>
      </c>
      <c r="F107" s="56">
        <v>4936.3</v>
      </c>
      <c r="G107" s="56">
        <v>0</v>
      </c>
      <c r="H107" s="56">
        <v>0</v>
      </c>
      <c r="I107" s="53">
        <v>0</v>
      </c>
      <c r="J107" s="114" t="s">
        <v>25</v>
      </c>
      <c r="K107" s="55" t="s">
        <v>96</v>
      </c>
      <c r="L107" s="56" t="s">
        <v>23</v>
      </c>
      <c r="M107" s="54">
        <v>131</v>
      </c>
      <c r="N107" s="56">
        <f>O107+P108+Q108+R108</f>
        <v>4936.3</v>
      </c>
      <c r="O107" s="56">
        <v>4936.3</v>
      </c>
      <c r="P107" s="56">
        <v>0</v>
      </c>
      <c r="Q107" s="56">
        <v>0</v>
      </c>
      <c r="R107" s="53">
        <v>0</v>
      </c>
    </row>
    <row r="108" spans="1:18" ht="25.5" customHeight="1" x14ac:dyDescent="0.2">
      <c r="A108" s="56" t="s">
        <v>26</v>
      </c>
      <c r="B108" s="55" t="s">
        <v>153</v>
      </c>
      <c r="C108" s="56" t="s">
        <v>9</v>
      </c>
      <c r="D108" s="56">
        <v>1534</v>
      </c>
      <c r="E108" s="56">
        <f t="shared" si="6"/>
        <v>4826.3999999999996</v>
      </c>
      <c r="F108" s="56">
        <v>4826.3999999999996</v>
      </c>
      <c r="G108" s="56">
        <v>0</v>
      </c>
      <c r="H108" s="56">
        <v>0</v>
      </c>
      <c r="I108" s="53">
        <v>0</v>
      </c>
      <c r="J108" s="113"/>
      <c r="K108" s="144"/>
      <c r="L108" s="144"/>
      <c r="M108" s="144"/>
      <c r="N108" s="144"/>
      <c r="O108" s="144"/>
      <c r="P108" s="56">
        <v>0</v>
      </c>
      <c r="Q108" s="56">
        <v>0</v>
      </c>
      <c r="R108" s="53">
        <v>0</v>
      </c>
    </row>
    <row r="109" spans="1:18" ht="31.5" customHeight="1" x14ac:dyDescent="0.2">
      <c r="A109" s="56" t="s">
        <v>27</v>
      </c>
      <c r="B109" s="55" t="s">
        <v>154</v>
      </c>
      <c r="C109" s="56" t="s">
        <v>9</v>
      </c>
      <c r="D109" s="56">
        <v>830</v>
      </c>
      <c r="E109" s="56">
        <f t="shared" si="6"/>
        <v>2521.3000000000002</v>
      </c>
      <c r="F109" s="11">
        <v>2521.3000000000002</v>
      </c>
      <c r="G109" s="54">
        <v>0</v>
      </c>
      <c r="H109" s="56">
        <v>0</v>
      </c>
      <c r="I109" s="53">
        <v>0</v>
      </c>
      <c r="J109" s="113"/>
      <c r="K109" s="144"/>
      <c r="L109" s="144"/>
      <c r="M109" s="144"/>
      <c r="N109" s="144"/>
      <c r="O109" s="144"/>
      <c r="P109" s="71">
        <f>P110</f>
        <v>0</v>
      </c>
      <c r="Q109" s="71">
        <f>Q110</f>
        <v>0</v>
      </c>
      <c r="R109" s="108">
        <v>0</v>
      </c>
    </row>
    <row r="110" spans="1:18" ht="25.5" x14ac:dyDescent="0.2">
      <c r="A110" s="56" t="s">
        <v>28</v>
      </c>
      <c r="B110" s="55" t="s">
        <v>155</v>
      </c>
      <c r="C110" s="56" t="s">
        <v>9</v>
      </c>
      <c r="D110" s="56">
        <v>290</v>
      </c>
      <c r="E110" s="56">
        <f t="shared" si="6"/>
        <v>1311.4</v>
      </c>
      <c r="F110" s="11">
        <v>1311.4</v>
      </c>
      <c r="G110" s="54">
        <v>0</v>
      </c>
      <c r="H110" s="56">
        <v>0</v>
      </c>
      <c r="I110" s="53">
        <v>0</v>
      </c>
      <c r="J110" s="113"/>
      <c r="K110" s="144"/>
      <c r="L110" s="144"/>
      <c r="M110" s="144"/>
      <c r="N110" s="144"/>
      <c r="O110" s="144"/>
      <c r="P110" s="4">
        <v>0</v>
      </c>
      <c r="Q110" s="4">
        <v>0</v>
      </c>
      <c r="R110" s="53">
        <v>0</v>
      </c>
    </row>
    <row r="111" spans="1:18" ht="25.5" x14ac:dyDescent="0.2">
      <c r="A111" s="56" t="s">
        <v>29</v>
      </c>
      <c r="B111" s="55" t="s">
        <v>156</v>
      </c>
      <c r="C111" s="56" t="s">
        <v>9</v>
      </c>
      <c r="D111" s="56">
        <v>480</v>
      </c>
      <c r="E111" s="56">
        <f t="shared" si="6"/>
        <v>1842.8</v>
      </c>
      <c r="F111" s="11">
        <v>1842.8</v>
      </c>
      <c r="G111" s="54">
        <v>0</v>
      </c>
      <c r="H111" s="56">
        <v>0</v>
      </c>
      <c r="I111" s="53">
        <v>0</v>
      </c>
      <c r="J111" s="113"/>
      <c r="K111" s="144"/>
      <c r="L111" s="144"/>
      <c r="M111" s="144"/>
      <c r="N111" s="144"/>
      <c r="O111" s="144"/>
      <c r="P111" s="58">
        <f>P109+P79</f>
        <v>0</v>
      </c>
      <c r="Q111" s="58">
        <f>Q109+Q79</f>
        <v>0</v>
      </c>
      <c r="R111" s="58">
        <v>0</v>
      </c>
    </row>
    <row r="112" spans="1:18" ht="27" customHeight="1" x14ac:dyDescent="0.2">
      <c r="A112" s="56" t="s">
        <v>31</v>
      </c>
      <c r="B112" s="55" t="s">
        <v>157</v>
      </c>
      <c r="C112" s="56" t="s">
        <v>9</v>
      </c>
      <c r="D112" s="56">
        <v>1194</v>
      </c>
      <c r="E112" s="56">
        <f t="shared" si="6"/>
        <v>3147.2</v>
      </c>
      <c r="F112" s="11">
        <v>3147.2</v>
      </c>
      <c r="G112" s="54">
        <v>0</v>
      </c>
      <c r="H112" s="56">
        <v>0</v>
      </c>
      <c r="I112" s="53">
        <v>0</v>
      </c>
      <c r="J112" s="113"/>
      <c r="K112" s="144"/>
      <c r="L112" s="144"/>
      <c r="M112" s="144"/>
      <c r="N112" s="144"/>
      <c r="O112" s="144"/>
      <c r="P112" s="72"/>
      <c r="Q112" s="72"/>
      <c r="R112" s="7"/>
    </row>
    <row r="113" spans="1:18" ht="28.5" customHeight="1" x14ac:dyDescent="0.2">
      <c r="A113" s="56" t="s">
        <v>32</v>
      </c>
      <c r="B113" s="55" t="s">
        <v>158</v>
      </c>
      <c r="C113" s="56" t="s">
        <v>9</v>
      </c>
      <c r="D113" s="56">
        <v>668</v>
      </c>
      <c r="E113" s="56">
        <f t="shared" si="6"/>
        <v>2277.8000000000002</v>
      </c>
      <c r="F113" s="11">
        <v>2277.8000000000002</v>
      </c>
      <c r="G113" s="54">
        <v>0</v>
      </c>
      <c r="H113" s="56">
        <v>0</v>
      </c>
      <c r="I113" s="53">
        <v>0</v>
      </c>
      <c r="J113" s="113"/>
      <c r="K113" s="144"/>
      <c r="L113" s="144"/>
      <c r="M113" s="144"/>
      <c r="N113" s="144"/>
      <c r="O113" s="144"/>
      <c r="P113" s="6">
        <f>P114+P115+P116+P117+P118+P119+P120</f>
        <v>0</v>
      </c>
      <c r="Q113" s="6">
        <f>Q114+Q116+Q118</f>
        <v>0</v>
      </c>
      <c r="R113" s="108">
        <v>0</v>
      </c>
    </row>
    <row r="114" spans="1:18" ht="38.25" customHeight="1" x14ac:dyDescent="0.2">
      <c r="A114" s="56" t="s">
        <v>33</v>
      </c>
      <c r="B114" s="55" t="s">
        <v>159</v>
      </c>
      <c r="C114" s="56" t="s">
        <v>9</v>
      </c>
      <c r="D114" s="56">
        <v>890</v>
      </c>
      <c r="E114" s="56">
        <f t="shared" si="6"/>
        <v>2688.6</v>
      </c>
      <c r="F114" s="11">
        <v>2688.6</v>
      </c>
      <c r="G114" s="54">
        <v>0</v>
      </c>
      <c r="H114" s="56">
        <v>0</v>
      </c>
      <c r="I114" s="53">
        <v>0</v>
      </c>
      <c r="J114" s="113"/>
      <c r="K114" s="144"/>
      <c r="L114" s="144"/>
      <c r="M114" s="144"/>
      <c r="N114" s="144"/>
      <c r="O114" s="144"/>
      <c r="P114" s="56">
        <v>0</v>
      </c>
      <c r="Q114" s="56">
        <v>0</v>
      </c>
      <c r="R114" s="26">
        <v>0</v>
      </c>
    </row>
    <row r="115" spans="1:18" ht="31.5" customHeight="1" x14ac:dyDescent="0.2">
      <c r="A115" s="56" t="s">
        <v>38</v>
      </c>
      <c r="B115" s="55" t="s">
        <v>160</v>
      </c>
      <c r="C115" s="56" t="s">
        <v>9</v>
      </c>
      <c r="D115" s="56">
        <v>510</v>
      </c>
      <c r="E115" s="56">
        <f t="shared" si="6"/>
        <v>1898.8</v>
      </c>
      <c r="F115" s="11">
        <v>1898.8</v>
      </c>
      <c r="G115" s="54">
        <v>0</v>
      </c>
      <c r="H115" s="56">
        <v>0</v>
      </c>
      <c r="I115" s="53">
        <v>0</v>
      </c>
      <c r="J115" s="113"/>
      <c r="K115" s="144"/>
      <c r="L115" s="144"/>
      <c r="M115" s="144"/>
      <c r="N115" s="144"/>
      <c r="O115" s="144"/>
      <c r="P115" s="56">
        <v>0</v>
      </c>
      <c r="Q115" s="56">
        <v>0</v>
      </c>
      <c r="R115" s="26">
        <v>0</v>
      </c>
    </row>
    <row r="116" spans="1:18" ht="25.5" x14ac:dyDescent="0.2">
      <c r="A116" s="56" t="s">
        <v>39</v>
      </c>
      <c r="B116" s="55" t="s">
        <v>161</v>
      </c>
      <c r="C116" s="56" t="s">
        <v>9</v>
      </c>
      <c r="D116" s="56">
        <v>398</v>
      </c>
      <c r="E116" s="56">
        <f t="shared" si="6"/>
        <v>1624.1</v>
      </c>
      <c r="F116" s="11">
        <v>1624.1</v>
      </c>
      <c r="G116" s="54">
        <v>0</v>
      </c>
      <c r="H116" s="56">
        <v>0</v>
      </c>
      <c r="I116" s="53">
        <v>0</v>
      </c>
      <c r="J116" s="113"/>
      <c r="K116" s="144"/>
      <c r="L116" s="144"/>
      <c r="M116" s="144"/>
      <c r="N116" s="144"/>
      <c r="O116" s="144"/>
      <c r="P116" s="56">
        <v>0</v>
      </c>
      <c r="Q116" s="56">
        <v>0</v>
      </c>
      <c r="R116" s="26">
        <v>0</v>
      </c>
    </row>
    <row r="117" spans="1:18" ht="38.25" x14ac:dyDescent="0.2">
      <c r="A117" s="56" t="s">
        <v>40</v>
      </c>
      <c r="B117" s="55" t="s">
        <v>162</v>
      </c>
      <c r="C117" s="56" t="s">
        <v>9</v>
      </c>
      <c r="D117" s="56">
        <v>521</v>
      </c>
      <c r="E117" s="56">
        <f t="shared" si="6"/>
        <v>1916.8</v>
      </c>
      <c r="F117" s="11">
        <v>1916.8</v>
      </c>
      <c r="G117" s="54">
        <v>0</v>
      </c>
      <c r="H117" s="56">
        <v>0</v>
      </c>
      <c r="I117" s="53">
        <v>0</v>
      </c>
      <c r="J117" s="113"/>
      <c r="K117" s="144"/>
      <c r="L117" s="144"/>
      <c r="M117" s="144"/>
      <c r="N117" s="144"/>
      <c r="O117" s="144"/>
      <c r="P117" s="56">
        <v>0</v>
      </c>
      <c r="Q117" s="56">
        <v>0</v>
      </c>
      <c r="R117" s="26">
        <v>0</v>
      </c>
    </row>
    <row r="118" spans="1:18" ht="25.5" x14ac:dyDescent="0.2">
      <c r="A118" s="56" t="s">
        <v>41</v>
      </c>
      <c r="B118" s="55" t="s">
        <v>163</v>
      </c>
      <c r="C118" s="56" t="s">
        <v>9</v>
      </c>
      <c r="D118" s="56">
        <v>955</v>
      </c>
      <c r="E118" s="56">
        <f t="shared" si="6"/>
        <v>2799.5</v>
      </c>
      <c r="F118" s="11">
        <v>2799.5</v>
      </c>
      <c r="G118" s="54">
        <v>0</v>
      </c>
      <c r="H118" s="56">
        <v>0</v>
      </c>
      <c r="I118" s="53">
        <v>0</v>
      </c>
      <c r="J118" s="113"/>
      <c r="K118" s="144"/>
      <c r="L118" s="144"/>
      <c r="M118" s="144"/>
      <c r="N118" s="144"/>
      <c r="O118" s="144"/>
      <c r="P118" s="56">
        <v>0</v>
      </c>
      <c r="Q118" s="56">
        <v>0</v>
      </c>
      <c r="R118" s="53">
        <v>0</v>
      </c>
    </row>
    <row r="119" spans="1:18" ht="25.5" x14ac:dyDescent="0.2">
      <c r="A119" s="56" t="s">
        <v>42</v>
      </c>
      <c r="B119" s="55" t="s">
        <v>164</v>
      </c>
      <c r="C119" s="56" t="s">
        <v>9</v>
      </c>
      <c r="D119" s="56">
        <v>1045</v>
      </c>
      <c r="E119" s="56">
        <f t="shared" si="6"/>
        <v>2966.7</v>
      </c>
      <c r="F119" s="11">
        <v>2966.7</v>
      </c>
      <c r="G119" s="54">
        <v>0</v>
      </c>
      <c r="H119" s="56">
        <v>0</v>
      </c>
      <c r="I119" s="53">
        <v>0</v>
      </c>
      <c r="J119" s="113"/>
      <c r="K119" s="144"/>
      <c r="L119" s="144"/>
      <c r="M119" s="144"/>
      <c r="N119" s="144"/>
      <c r="O119" s="144"/>
      <c r="P119" s="56">
        <v>0</v>
      </c>
      <c r="Q119" s="56">
        <v>0</v>
      </c>
      <c r="R119" s="53">
        <v>0</v>
      </c>
    </row>
    <row r="120" spans="1:18" ht="27" customHeight="1" x14ac:dyDescent="0.2">
      <c r="A120" s="56" t="s">
        <v>43</v>
      </c>
      <c r="B120" s="55" t="s">
        <v>165</v>
      </c>
      <c r="C120" s="56" t="s">
        <v>113</v>
      </c>
      <c r="D120" s="56">
        <v>736</v>
      </c>
      <c r="E120" s="56">
        <f t="shared" si="6"/>
        <v>3041.8</v>
      </c>
      <c r="F120" s="11">
        <v>3041.8</v>
      </c>
      <c r="G120" s="54">
        <v>0</v>
      </c>
      <c r="H120" s="56">
        <v>0</v>
      </c>
      <c r="I120" s="53">
        <v>0</v>
      </c>
      <c r="J120" s="113"/>
      <c r="K120" s="144"/>
      <c r="L120" s="144"/>
      <c r="M120" s="144"/>
      <c r="N120" s="144"/>
      <c r="O120" s="144"/>
      <c r="P120" s="56">
        <v>0</v>
      </c>
      <c r="Q120" s="56">
        <v>0</v>
      </c>
      <c r="R120" s="53"/>
    </row>
    <row r="121" spans="1:18" x14ac:dyDescent="0.2">
      <c r="B121" s="8" t="s">
        <v>8</v>
      </c>
      <c r="C121" s="6" t="s">
        <v>9</v>
      </c>
      <c r="D121" s="9">
        <f>D120+D119+D118+D117+D116+D115+D114+D113+D112+D111+D110+D109+D108+D107+D105+D103+D101+D99+D97+D95+D93+D91+D89+D87+D85+D83+D81+D79</f>
        <v>18522.8</v>
      </c>
      <c r="E121" s="9">
        <f>E120+E119+E118+E117+E116+E115+E114+E113+E112+E111+E110+E109+E108+E107+E105+E103+E101+E99+E97+E95+E93+E91+E89+E87+E85+E83+E81+E79+E106+E104+E102+E100+E98+E96+E94+E92+E90+E88+E86+E84+E82+E80</f>
        <v>318612.3</v>
      </c>
      <c r="F121" s="9">
        <f t="shared" ref="F121:G121" si="7">F120+F119+F118+F117+F116+F115+F114+F113+F112+F111+F110+F109+F108+F107+F105+F103+F101+F99+F97+F95+F93+F91+F89+F87+F85+F83+F81+F79+F106+F104+F102+F100+F98+F96+F94+F92+F90+F88+F86+F84+F82+F80</f>
        <v>318612.3</v>
      </c>
      <c r="G121" s="9">
        <f t="shared" si="7"/>
        <v>0</v>
      </c>
      <c r="H121" s="9">
        <f>H120+H119+H118+H117+H116+H115+H114+H113+H112+H111+H110+H109+H108+H107+H105+H103+H101+H99+H97+H95+H93+H91+H89+H87+H85+H83+H81+H79+H106+H104+H102+H100+H98+H96+H94+H92+H90+H88+H86+H84+H82+H80</f>
        <v>0</v>
      </c>
      <c r="I121" s="53">
        <v>0</v>
      </c>
      <c r="J121" s="113"/>
      <c r="K121" s="144"/>
      <c r="L121" s="144"/>
      <c r="M121" s="144"/>
      <c r="N121" s="144"/>
      <c r="O121" s="144"/>
      <c r="P121" s="6">
        <f>P126+P127+P128</f>
        <v>0</v>
      </c>
      <c r="Q121" s="6">
        <f>Q126+Q127+Q128</f>
        <v>0</v>
      </c>
      <c r="R121" s="108">
        <v>0</v>
      </c>
    </row>
    <row r="122" spans="1:18" ht="25.5" x14ac:dyDescent="0.2">
      <c r="A122" s="163"/>
      <c r="B122" s="162"/>
      <c r="C122" s="163"/>
      <c r="D122" s="163"/>
      <c r="E122" s="167"/>
      <c r="F122" s="163"/>
      <c r="G122" s="161"/>
      <c r="H122" s="166"/>
      <c r="I122" s="160"/>
      <c r="J122" s="114" t="s">
        <v>26</v>
      </c>
      <c r="K122" s="55" t="s">
        <v>293</v>
      </c>
      <c r="L122" s="56" t="s">
        <v>9</v>
      </c>
      <c r="M122" s="54">
        <v>330</v>
      </c>
      <c r="N122" s="56">
        <f>O122+P107+Q107+R107</f>
        <v>9771.6</v>
      </c>
      <c r="O122" s="56">
        <v>9771.6</v>
      </c>
      <c r="P122" s="6"/>
      <c r="Q122" s="6"/>
      <c r="R122" s="108"/>
    </row>
    <row r="123" spans="1:18" x14ac:dyDescent="0.2">
      <c r="A123" s="163"/>
      <c r="B123" s="162"/>
      <c r="C123" s="163"/>
      <c r="D123" s="163"/>
      <c r="E123" s="167"/>
      <c r="F123" s="163"/>
      <c r="G123" s="161"/>
      <c r="H123" s="166"/>
      <c r="I123" s="160"/>
      <c r="J123" s="113"/>
      <c r="K123" s="8" t="s">
        <v>8</v>
      </c>
      <c r="L123" s="6" t="s">
        <v>9</v>
      </c>
      <c r="M123" s="9">
        <f>M79+M81+M83+M85+M87+M89+M91+M93+M95+M97+M99+M101+M103+M105+M122</f>
        <v>8670.7999999999993</v>
      </c>
      <c r="N123" s="13">
        <f>N79+N80+N81+N82+N83+N84+N85+N86+N87+N88+N89+N90+N91+N92+N93+N94+N95+N96+N97+N98+N99+N100+N101+N102+N103+N104+N105+N122+N107</f>
        <v>293419.59999999998</v>
      </c>
      <c r="O123" s="9">
        <f>O79+O80+O81+O82+O83+O84+O85+O86+O87+O88+O89+O90+O91+O92+O93+O94+O95+O96+O97+O98+O99+O100+O101+O102+O103+O104+O105+O122+O107</f>
        <v>293419.59999999998</v>
      </c>
      <c r="P123" s="6"/>
      <c r="Q123" s="6"/>
      <c r="R123" s="108"/>
    </row>
    <row r="124" spans="1:18" x14ac:dyDescent="0.2">
      <c r="A124" s="163"/>
      <c r="B124" s="70" t="s">
        <v>254</v>
      </c>
      <c r="C124" s="71" t="s">
        <v>23</v>
      </c>
      <c r="D124" s="71">
        <f>D126+D125</f>
        <v>2</v>
      </c>
      <c r="E124" s="71">
        <f t="shared" ref="E124:H124" si="8">E126+E125</f>
        <v>17313.900000000001</v>
      </c>
      <c r="F124" s="71">
        <f t="shared" si="8"/>
        <v>17313.900000000001</v>
      </c>
      <c r="G124" s="71">
        <f t="shared" si="8"/>
        <v>0</v>
      </c>
      <c r="H124" s="71">
        <f t="shared" si="8"/>
        <v>0</v>
      </c>
      <c r="I124" s="160"/>
      <c r="J124" s="77"/>
      <c r="K124" s="70" t="s">
        <v>254</v>
      </c>
      <c r="L124" s="71" t="s">
        <v>23</v>
      </c>
      <c r="M124" s="71">
        <f>M126</f>
        <v>1</v>
      </c>
      <c r="N124" s="76">
        <f>N126</f>
        <v>8988.7999999999993</v>
      </c>
      <c r="O124" s="76">
        <f>O126</f>
        <v>8988.7999999999993</v>
      </c>
      <c r="P124" s="6"/>
      <c r="Q124" s="6"/>
      <c r="R124" s="108"/>
    </row>
    <row r="125" spans="1:18" ht="25.5" x14ac:dyDescent="0.2">
      <c r="A125" s="56" t="s">
        <v>44</v>
      </c>
      <c r="B125" s="55" t="s">
        <v>98</v>
      </c>
      <c r="C125" s="56" t="s">
        <v>23</v>
      </c>
      <c r="D125" s="56">
        <v>1</v>
      </c>
      <c r="E125" s="11">
        <f>F125+G125+H125+I121</f>
        <v>8325.1</v>
      </c>
      <c r="F125" s="56">
        <v>8325.1</v>
      </c>
      <c r="G125" s="54">
        <v>0</v>
      </c>
      <c r="H125" s="4">
        <v>0</v>
      </c>
      <c r="I125" s="160"/>
      <c r="J125" s="165"/>
      <c r="K125" s="70"/>
      <c r="L125" s="71"/>
      <c r="M125" s="71"/>
      <c r="N125" s="76"/>
      <c r="O125" s="76"/>
      <c r="P125" s="6"/>
      <c r="Q125" s="6"/>
      <c r="R125" s="108"/>
    </row>
    <row r="126" spans="1:18" ht="38.25" x14ac:dyDescent="0.2">
      <c r="A126" s="56" t="s">
        <v>45</v>
      </c>
      <c r="B126" s="55" t="s">
        <v>51</v>
      </c>
      <c r="C126" s="56" t="s">
        <v>120</v>
      </c>
      <c r="D126" s="56">
        <v>1</v>
      </c>
      <c r="E126" s="11">
        <f>F126+G126+H126+I126</f>
        <v>8988.7999999999993</v>
      </c>
      <c r="F126" s="23">
        <v>8988.7999999999993</v>
      </c>
      <c r="G126" s="56">
        <v>0</v>
      </c>
      <c r="H126" s="56">
        <v>0</v>
      </c>
      <c r="I126" s="56">
        <v>0</v>
      </c>
      <c r="J126" s="114" t="s">
        <v>27</v>
      </c>
      <c r="K126" s="37" t="s">
        <v>51</v>
      </c>
      <c r="L126" s="4" t="s">
        <v>23</v>
      </c>
      <c r="M126" s="4">
        <v>1</v>
      </c>
      <c r="N126" s="4">
        <v>8988.7999999999993</v>
      </c>
      <c r="O126" s="4">
        <v>8988.7999999999993</v>
      </c>
      <c r="P126" s="56">
        <v>0</v>
      </c>
      <c r="Q126" s="56">
        <v>0</v>
      </c>
      <c r="R126" s="53">
        <v>0</v>
      </c>
    </row>
    <row r="127" spans="1:18" x14ac:dyDescent="0.2">
      <c r="A127" s="27"/>
      <c r="B127" s="384" t="s">
        <v>234</v>
      </c>
      <c r="C127" s="385"/>
      <c r="D127" s="385"/>
      <c r="E127" s="385"/>
      <c r="F127" s="385"/>
      <c r="G127" s="385"/>
      <c r="H127" s="385"/>
      <c r="I127" s="386"/>
      <c r="J127" s="113"/>
      <c r="K127" s="144"/>
      <c r="L127" s="144"/>
      <c r="M127" s="144"/>
      <c r="N127" s="144"/>
      <c r="O127" s="144"/>
      <c r="P127" s="4">
        <v>0</v>
      </c>
      <c r="Q127" s="4">
        <v>0</v>
      </c>
      <c r="R127" s="53">
        <v>0</v>
      </c>
    </row>
    <row r="128" spans="1:18" ht="28.5" customHeight="1" x14ac:dyDescent="0.2">
      <c r="A128" s="56" t="s">
        <v>48</v>
      </c>
      <c r="B128" s="32" t="s">
        <v>166</v>
      </c>
      <c r="C128" s="49" t="s">
        <v>113</v>
      </c>
      <c r="D128" s="51">
        <v>1100</v>
      </c>
      <c r="E128" s="11">
        <f t="shared" si="6"/>
        <v>99000</v>
      </c>
      <c r="F128" s="54">
        <v>0</v>
      </c>
      <c r="G128" s="34">
        <v>59400</v>
      </c>
      <c r="H128" s="57">
        <v>39600</v>
      </c>
      <c r="I128" s="53">
        <v>0</v>
      </c>
      <c r="J128" s="113"/>
      <c r="K128" s="144"/>
      <c r="L128" s="144"/>
      <c r="M128" s="144"/>
      <c r="N128" s="144"/>
      <c r="O128" s="144"/>
      <c r="P128" s="4">
        <v>0</v>
      </c>
      <c r="Q128" s="4">
        <v>0</v>
      </c>
      <c r="R128" s="53">
        <v>0</v>
      </c>
    </row>
    <row r="129" spans="1:18" ht="20.25" customHeight="1" x14ac:dyDescent="0.2">
      <c r="A129" s="56" t="s">
        <v>73</v>
      </c>
      <c r="B129" s="32" t="s">
        <v>218</v>
      </c>
      <c r="C129" s="49" t="s">
        <v>113</v>
      </c>
      <c r="D129" s="51">
        <v>2000</v>
      </c>
      <c r="E129" s="11">
        <f t="shared" si="6"/>
        <v>180000</v>
      </c>
      <c r="F129" s="54">
        <v>0</v>
      </c>
      <c r="G129" s="35">
        <v>108000</v>
      </c>
      <c r="H129" s="57">
        <v>72000</v>
      </c>
      <c r="I129" s="53">
        <v>0</v>
      </c>
      <c r="J129" s="113"/>
      <c r="K129" s="144"/>
      <c r="L129" s="144"/>
      <c r="M129" s="144"/>
      <c r="N129" s="144"/>
      <c r="O129" s="144"/>
      <c r="P129" s="58">
        <f>P113+P121</f>
        <v>0</v>
      </c>
      <c r="Q129" s="58">
        <f>Q113+Q121</f>
        <v>0</v>
      </c>
      <c r="R129" s="58">
        <v>0</v>
      </c>
    </row>
    <row r="130" spans="1:18" ht="25.5" customHeight="1" x14ac:dyDescent="0.2">
      <c r="A130" s="56" t="s">
        <v>74</v>
      </c>
      <c r="B130" s="32" t="s">
        <v>219</v>
      </c>
      <c r="C130" s="49" t="s">
        <v>23</v>
      </c>
      <c r="D130" s="51">
        <v>2</v>
      </c>
      <c r="E130" s="11">
        <f t="shared" si="6"/>
        <v>85000</v>
      </c>
      <c r="F130" s="54">
        <v>0</v>
      </c>
      <c r="G130" s="35">
        <v>51000</v>
      </c>
      <c r="H130" s="57">
        <v>34000</v>
      </c>
      <c r="I130" s="53">
        <v>0</v>
      </c>
      <c r="J130" s="113"/>
      <c r="K130" s="144"/>
      <c r="L130" s="144"/>
      <c r="M130" s="144"/>
      <c r="N130" s="144"/>
      <c r="O130" s="144"/>
      <c r="P130" s="72"/>
      <c r="Q130" s="72"/>
      <c r="R130" s="7"/>
    </row>
    <row r="131" spans="1:18" x14ac:dyDescent="0.2">
      <c r="A131" s="56" t="s">
        <v>75</v>
      </c>
      <c r="B131" s="33" t="s">
        <v>167</v>
      </c>
      <c r="C131" s="56" t="s">
        <v>23</v>
      </c>
      <c r="D131" s="54">
        <v>2</v>
      </c>
      <c r="E131" s="11">
        <f t="shared" si="6"/>
        <v>130000</v>
      </c>
      <c r="F131" s="54">
        <v>0</v>
      </c>
      <c r="G131" s="36">
        <v>78000</v>
      </c>
      <c r="H131" s="11">
        <v>52000</v>
      </c>
      <c r="I131" s="53">
        <v>0</v>
      </c>
      <c r="J131" s="113"/>
      <c r="K131" s="144"/>
      <c r="L131" s="144"/>
      <c r="M131" s="144"/>
      <c r="N131" s="144"/>
      <c r="O131" s="144"/>
      <c r="P131" s="9">
        <v>0</v>
      </c>
      <c r="Q131" s="152">
        <f>Q132</f>
        <v>0</v>
      </c>
      <c r="R131" s="108">
        <v>0</v>
      </c>
    </row>
    <row r="132" spans="1:18" x14ac:dyDescent="0.2">
      <c r="A132" s="56" t="s">
        <v>76</v>
      </c>
      <c r="B132" s="55" t="s">
        <v>168</v>
      </c>
      <c r="C132" s="56" t="s">
        <v>23</v>
      </c>
      <c r="D132" s="54">
        <v>1</v>
      </c>
      <c r="E132" s="11">
        <f t="shared" si="6"/>
        <v>89780</v>
      </c>
      <c r="F132" s="54">
        <v>0</v>
      </c>
      <c r="G132" s="36">
        <v>53868</v>
      </c>
      <c r="H132" s="11">
        <v>35912</v>
      </c>
      <c r="I132" s="53">
        <v>0</v>
      </c>
      <c r="J132" s="113"/>
      <c r="K132" s="144"/>
      <c r="L132" s="144"/>
      <c r="M132" s="144"/>
      <c r="N132" s="144"/>
      <c r="O132" s="144"/>
      <c r="P132" s="11">
        <v>0</v>
      </c>
      <c r="Q132" s="54">
        <v>0</v>
      </c>
      <c r="R132" s="53">
        <v>0</v>
      </c>
    </row>
    <row r="133" spans="1:18" s="154" customFormat="1" x14ac:dyDescent="0.2">
      <c r="A133" s="56" t="s">
        <v>77</v>
      </c>
      <c r="B133" s="37" t="s">
        <v>169</v>
      </c>
      <c r="C133" s="4" t="s">
        <v>23</v>
      </c>
      <c r="D133" s="4">
        <v>12</v>
      </c>
      <c r="E133" s="11">
        <f t="shared" si="6"/>
        <v>40000</v>
      </c>
      <c r="F133" s="56">
        <v>0</v>
      </c>
      <c r="G133" s="5">
        <v>24000</v>
      </c>
      <c r="H133" s="11">
        <v>16000</v>
      </c>
      <c r="I133" s="56">
        <v>0</v>
      </c>
      <c r="J133" s="113"/>
      <c r="K133" s="66"/>
      <c r="L133" s="66"/>
      <c r="M133" s="66"/>
      <c r="N133" s="66"/>
      <c r="O133" s="66"/>
      <c r="P133" s="73">
        <v>0</v>
      </c>
      <c r="Q133" s="153">
        <f>Q132</f>
        <v>0</v>
      </c>
      <c r="R133" s="58">
        <v>0</v>
      </c>
    </row>
    <row r="134" spans="1:18" s="154" customFormat="1" x14ac:dyDescent="0.2">
      <c r="A134" s="56" t="s">
        <v>78</v>
      </c>
      <c r="B134" s="37" t="s">
        <v>170</v>
      </c>
      <c r="C134" s="4" t="s">
        <v>23</v>
      </c>
      <c r="D134" s="4">
        <v>1</v>
      </c>
      <c r="E134" s="11">
        <f t="shared" si="6"/>
        <v>190000</v>
      </c>
      <c r="F134" s="56">
        <v>0</v>
      </c>
      <c r="G134" s="5">
        <v>114000</v>
      </c>
      <c r="H134" s="11">
        <v>76000</v>
      </c>
      <c r="I134" s="56">
        <v>0</v>
      </c>
      <c r="J134" s="113"/>
      <c r="K134" s="66"/>
      <c r="L134" s="66"/>
      <c r="M134" s="66"/>
      <c r="N134" s="66"/>
      <c r="O134" s="66"/>
      <c r="P134" s="80"/>
      <c r="Q134" s="80"/>
      <c r="R134" s="80"/>
    </row>
    <row r="135" spans="1:18" s="154" customFormat="1" x14ac:dyDescent="0.2">
      <c r="A135" s="56" t="s">
        <v>79</v>
      </c>
      <c r="B135" s="55" t="s">
        <v>171</v>
      </c>
      <c r="C135" s="4" t="s">
        <v>23</v>
      </c>
      <c r="D135" s="4">
        <v>6</v>
      </c>
      <c r="E135" s="11">
        <f t="shared" si="6"/>
        <v>160000</v>
      </c>
      <c r="F135" s="56">
        <v>0</v>
      </c>
      <c r="G135" s="5">
        <v>95000</v>
      </c>
      <c r="H135" s="11">
        <v>65000</v>
      </c>
      <c r="I135" s="56">
        <v>0</v>
      </c>
      <c r="J135" s="113"/>
      <c r="K135" s="66"/>
      <c r="L135" s="66"/>
      <c r="M135" s="66"/>
      <c r="N135" s="66"/>
      <c r="O135" s="66"/>
      <c r="P135" s="6">
        <v>0</v>
      </c>
      <c r="Q135" s="6">
        <v>0</v>
      </c>
      <c r="R135" s="6">
        <v>0</v>
      </c>
    </row>
    <row r="136" spans="1:18" s="154" customFormat="1" x14ac:dyDescent="0.2">
      <c r="A136" s="158"/>
      <c r="B136" s="157" t="s">
        <v>344</v>
      </c>
      <c r="C136" s="158"/>
      <c r="D136" s="158"/>
      <c r="E136" s="159"/>
      <c r="F136" s="158"/>
      <c r="G136" s="159"/>
      <c r="H136" s="159"/>
      <c r="I136" s="60"/>
      <c r="J136" s="113"/>
      <c r="K136" s="66"/>
      <c r="L136" s="66"/>
      <c r="M136" s="66"/>
      <c r="N136" s="66"/>
      <c r="O136" s="66"/>
      <c r="P136" s="6"/>
      <c r="Q136" s="6"/>
      <c r="R136" s="6"/>
    </row>
    <row r="137" spans="1:18" s="154" customFormat="1" x14ac:dyDescent="0.2">
      <c r="A137" s="158"/>
      <c r="B137" s="157" t="s">
        <v>345</v>
      </c>
      <c r="C137" s="158" t="s">
        <v>23</v>
      </c>
      <c r="D137" s="158">
        <v>2</v>
      </c>
      <c r="E137" s="159">
        <v>21800</v>
      </c>
      <c r="F137" s="158"/>
      <c r="G137" s="159"/>
      <c r="H137" s="159"/>
      <c r="I137" s="60"/>
      <c r="J137" s="113"/>
      <c r="K137" s="66"/>
      <c r="L137" s="66"/>
      <c r="M137" s="66"/>
      <c r="N137" s="66"/>
      <c r="O137" s="66"/>
      <c r="P137" s="6"/>
      <c r="Q137" s="6"/>
      <c r="R137" s="6"/>
    </row>
    <row r="138" spans="1:18" s="154" customFormat="1" x14ac:dyDescent="0.2">
      <c r="A138" s="158"/>
      <c r="B138" s="157" t="s">
        <v>346</v>
      </c>
      <c r="C138" s="158" t="s">
        <v>23</v>
      </c>
      <c r="D138" s="158">
        <v>1</v>
      </c>
      <c r="E138" s="159">
        <v>12500</v>
      </c>
      <c r="F138" s="158"/>
      <c r="G138" s="159"/>
      <c r="H138" s="159"/>
      <c r="I138" s="60"/>
      <c r="J138" s="113"/>
      <c r="K138" s="66"/>
      <c r="L138" s="66"/>
      <c r="M138" s="66"/>
      <c r="N138" s="66"/>
      <c r="O138" s="66"/>
      <c r="P138" s="6"/>
      <c r="Q138" s="6"/>
      <c r="R138" s="6"/>
    </row>
    <row r="139" spans="1:18" s="154" customFormat="1" x14ac:dyDescent="0.2">
      <c r="A139" s="158"/>
      <c r="B139" s="157" t="s">
        <v>347</v>
      </c>
      <c r="C139" s="158" t="s">
        <v>23</v>
      </c>
      <c r="D139" s="158">
        <v>1</v>
      </c>
      <c r="E139" s="159">
        <v>27470</v>
      </c>
      <c r="F139" s="158"/>
      <c r="G139" s="159"/>
      <c r="H139" s="159"/>
      <c r="I139" s="60"/>
      <c r="J139" s="113"/>
      <c r="K139" s="66"/>
      <c r="L139" s="66"/>
      <c r="M139" s="66"/>
      <c r="N139" s="66"/>
      <c r="O139" s="66"/>
      <c r="P139" s="6"/>
      <c r="Q139" s="6"/>
      <c r="R139" s="6"/>
    </row>
    <row r="140" spans="1:18" s="154" customFormat="1" x14ac:dyDescent="0.2">
      <c r="A140" s="158"/>
      <c r="B140" s="157" t="s">
        <v>348</v>
      </c>
      <c r="C140" s="158" t="s">
        <v>23</v>
      </c>
      <c r="D140" s="158">
        <v>1</v>
      </c>
      <c r="E140" s="159">
        <v>36000</v>
      </c>
      <c r="F140" s="158"/>
      <c r="G140" s="159"/>
      <c r="H140" s="159"/>
      <c r="I140" s="60"/>
      <c r="J140" s="113"/>
      <c r="K140" s="66"/>
      <c r="L140" s="66"/>
      <c r="M140" s="66"/>
      <c r="N140" s="66"/>
      <c r="O140" s="66"/>
      <c r="P140" s="6"/>
      <c r="Q140" s="6"/>
      <c r="R140" s="6"/>
    </row>
    <row r="141" spans="1:18" s="154" customFormat="1" x14ac:dyDescent="0.2">
      <c r="A141" s="158"/>
      <c r="B141" s="157" t="s">
        <v>353</v>
      </c>
      <c r="C141" s="158" t="s">
        <v>23</v>
      </c>
      <c r="D141" s="158">
        <v>1</v>
      </c>
      <c r="E141" s="159">
        <v>62230</v>
      </c>
      <c r="F141" s="158"/>
      <c r="G141" s="159"/>
      <c r="H141" s="159"/>
      <c r="I141" s="60"/>
      <c r="J141" s="113"/>
      <c r="K141" s="66"/>
      <c r="L141" s="66"/>
      <c r="M141" s="66"/>
      <c r="N141" s="66"/>
      <c r="O141" s="66"/>
      <c r="P141" s="6"/>
      <c r="Q141" s="6"/>
      <c r="R141" s="6"/>
    </row>
    <row r="142" spans="1:18" s="154" customFormat="1" x14ac:dyDescent="0.2">
      <c r="A142" s="56" t="s">
        <v>80</v>
      </c>
      <c r="B142" s="37" t="s">
        <v>172</v>
      </c>
      <c r="C142" s="4" t="s">
        <v>23</v>
      </c>
      <c r="D142" s="4">
        <v>1</v>
      </c>
      <c r="E142" s="11">
        <f t="shared" si="6"/>
        <v>60000</v>
      </c>
      <c r="F142" s="56">
        <v>0</v>
      </c>
      <c r="G142" s="5">
        <v>36000</v>
      </c>
      <c r="H142" s="11">
        <v>24000</v>
      </c>
      <c r="I142" s="56">
        <v>0</v>
      </c>
      <c r="J142" s="113"/>
      <c r="K142" s="66"/>
      <c r="L142" s="66"/>
      <c r="M142" s="66"/>
      <c r="N142" s="66"/>
      <c r="O142" s="66"/>
      <c r="P142" s="72"/>
      <c r="Q142" s="72"/>
      <c r="R142" s="7"/>
    </row>
    <row r="143" spans="1:18" ht="31.5" customHeight="1" x14ac:dyDescent="0.2">
      <c r="A143" s="22"/>
      <c r="B143" s="19" t="s">
        <v>52</v>
      </c>
      <c r="C143" s="15" t="s">
        <v>35</v>
      </c>
      <c r="D143" s="15" t="s">
        <v>36</v>
      </c>
      <c r="E143" s="13">
        <f>E79+E80+E81+E82+E83+E84+E85+E86+E87+E88+E89+E90+E91+E92+E93+E94+E95+E96+E97+E98+E99+E100+E101+E102+E103+E104+E105+E106+E107+E108+E109+E110+E111+E112+E113+E114+E115+E116+E117+E118+E119+E120+E125+E126+E128+E129+E130+E131+E132+E133+E134+E135+E142</f>
        <v>1369706.2</v>
      </c>
      <c r="F143" s="13">
        <f>F79+F80+F81+F82+F83+F84+F85+F86+F87+F88+F89+F90+F91+F92+F93+F94+F95+F96+F97+F98+F99+F100+F101+F102+F103+F104+F105+F106+F107+F108+F109+F110+F111+F112+F113+F114+F115+F116+F117+F118+F119+F120+F125+F126+F128+F129+F130+F131+F132+F133+F134+F135+F142</f>
        <v>335926.1999999999</v>
      </c>
      <c r="G143" s="13">
        <f>G79+G80+G81+G82+G83+G84+G85+G86+G87+G88+G89+G90+G91+G92+G93+G94+G95+G96+G97+G98+G99+G100+G101+G102+G103+G104+G105+G106+G107+G108+G109+G110+G111+G112+G113+G114+G115+G116+G117+G118+G119+G120+G125+G126+G128+G129+G130+G131+G132+G133+G134+G135+G142</f>
        <v>619268</v>
      </c>
      <c r="H143" s="13">
        <f>H79+H80+H81+H82+H83+H84+H85+H86+H87+H88+H89+H90+H91+H92+H93+H94+H95+H96+H97+H98+H99+H100+H101+H102+H103+H104+H105+H106+H107+H108+H109+H110+H111+H112+H113+H114+H115+H116+H117+H118+H119+H120+H125+H126+H128+H129+H130+H131+H132+H133+H134+H135+H142</f>
        <v>414512</v>
      </c>
      <c r="I143" s="15">
        <v>0</v>
      </c>
      <c r="J143" s="77"/>
      <c r="K143" s="72" t="s">
        <v>52</v>
      </c>
      <c r="L143" s="58" t="s">
        <v>35</v>
      </c>
      <c r="M143" s="58" t="s">
        <v>36</v>
      </c>
      <c r="N143" s="73">
        <f>N124+N123</f>
        <v>302408.39999999997</v>
      </c>
      <c r="O143" s="79">
        <f>O124+O123</f>
        <v>302408.39999999997</v>
      </c>
      <c r="P143" s="152">
        <f>P144+P145+P146+P147+P148+P149+P150+P151+P152+P153+P154+P155+P156</f>
        <v>0</v>
      </c>
      <c r="Q143" s="152">
        <f>Q144+Q145+Q146+Q147+Q148+Q149+Q150+Q151+Q152+Q153+Q154+Q155+Q156</f>
        <v>0</v>
      </c>
      <c r="R143" s="108">
        <v>0</v>
      </c>
    </row>
    <row r="144" spans="1:18" s="155" customFormat="1" x14ac:dyDescent="0.2">
      <c r="A144" s="45"/>
      <c r="B144" s="377" t="s">
        <v>37</v>
      </c>
      <c r="C144" s="377"/>
      <c r="D144" s="377"/>
      <c r="E144" s="377"/>
      <c r="F144" s="377"/>
      <c r="G144" s="377"/>
      <c r="H144" s="377"/>
      <c r="I144" s="14"/>
      <c r="J144" s="77"/>
      <c r="K144" s="72" t="s">
        <v>37</v>
      </c>
      <c r="L144" s="72"/>
      <c r="M144" s="72"/>
      <c r="N144" s="72"/>
      <c r="O144" s="72"/>
      <c r="P144" s="56">
        <v>0</v>
      </c>
      <c r="Q144" s="56">
        <v>0</v>
      </c>
      <c r="R144" s="53">
        <v>0</v>
      </c>
    </row>
    <row r="145" spans="1:18" ht="13.5" customHeight="1" x14ac:dyDescent="0.2">
      <c r="A145" s="390" t="s">
        <v>81</v>
      </c>
      <c r="B145" s="392" t="s">
        <v>127</v>
      </c>
      <c r="C145" s="390" t="s">
        <v>9</v>
      </c>
      <c r="D145" s="390">
        <v>1200</v>
      </c>
      <c r="E145" s="56">
        <f>F145+G145+H145+I145</f>
        <v>3754.7</v>
      </c>
      <c r="F145" s="56">
        <v>3754.7</v>
      </c>
      <c r="G145" s="56">
        <v>0</v>
      </c>
      <c r="H145" s="56">
        <v>0</v>
      </c>
      <c r="I145" s="53">
        <v>0</v>
      </c>
      <c r="J145" s="369" t="s">
        <v>31</v>
      </c>
      <c r="K145" s="367" t="s">
        <v>296</v>
      </c>
      <c r="L145" s="367" t="s">
        <v>9</v>
      </c>
      <c r="M145" s="367">
        <v>1200</v>
      </c>
      <c r="N145" s="56">
        <f>O145+P118+Q118+R118</f>
        <v>3754.7</v>
      </c>
      <c r="O145" s="56">
        <v>3754.7</v>
      </c>
      <c r="P145" s="56">
        <v>0</v>
      </c>
      <c r="Q145" s="56">
        <v>0</v>
      </c>
      <c r="R145" s="53">
        <v>0</v>
      </c>
    </row>
    <row r="146" spans="1:18" x14ac:dyDescent="0.2">
      <c r="A146" s="391"/>
      <c r="B146" s="393"/>
      <c r="C146" s="391"/>
      <c r="D146" s="391"/>
      <c r="E146" s="56">
        <f t="shared" ref="E146:E171" si="9">F146+G146+H146+I146</f>
        <v>98590.6</v>
      </c>
      <c r="F146" s="56">
        <v>98590.6</v>
      </c>
      <c r="G146" s="56">
        <v>0</v>
      </c>
      <c r="H146" s="56">
        <v>0</v>
      </c>
      <c r="I146" s="53">
        <v>0</v>
      </c>
      <c r="J146" s="369"/>
      <c r="K146" s="367"/>
      <c r="L146" s="367"/>
      <c r="M146" s="367"/>
      <c r="N146" s="56">
        <f>O146+P119+Q119+R119</f>
        <v>98590.6</v>
      </c>
      <c r="O146" s="56">
        <v>98590.6</v>
      </c>
      <c r="P146" s="56">
        <v>0</v>
      </c>
      <c r="Q146" s="56">
        <v>0</v>
      </c>
      <c r="R146" s="53">
        <v>0</v>
      </c>
    </row>
    <row r="147" spans="1:18" ht="13.5" customHeight="1" x14ac:dyDescent="0.2">
      <c r="A147" s="390" t="s">
        <v>82</v>
      </c>
      <c r="B147" s="392" t="s">
        <v>125</v>
      </c>
      <c r="C147" s="390" t="s">
        <v>113</v>
      </c>
      <c r="D147" s="390">
        <v>600</v>
      </c>
      <c r="E147" s="56">
        <f t="shared" si="9"/>
        <v>1717.8</v>
      </c>
      <c r="F147" s="56">
        <v>1717.8</v>
      </c>
      <c r="G147" s="56">
        <v>0</v>
      </c>
      <c r="H147" s="56">
        <v>0</v>
      </c>
      <c r="I147" s="53">
        <v>0</v>
      </c>
      <c r="J147" s="369" t="s">
        <v>29</v>
      </c>
      <c r="K147" s="370" t="s">
        <v>295</v>
      </c>
      <c r="L147" s="56" t="s">
        <v>9</v>
      </c>
      <c r="M147" s="56">
        <v>600</v>
      </c>
      <c r="N147" s="56">
        <f>O147+P116+Q116+R116</f>
        <v>1717.8</v>
      </c>
      <c r="O147" s="56">
        <v>1717.8</v>
      </c>
      <c r="P147" s="56">
        <v>0</v>
      </c>
      <c r="Q147" s="56">
        <v>0</v>
      </c>
      <c r="R147" s="53">
        <v>0</v>
      </c>
    </row>
    <row r="148" spans="1:18" x14ac:dyDescent="0.2">
      <c r="A148" s="391"/>
      <c r="B148" s="393"/>
      <c r="C148" s="391"/>
      <c r="D148" s="391"/>
      <c r="E148" s="56">
        <f t="shared" si="9"/>
        <v>5567.1</v>
      </c>
      <c r="F148" s="56">
        <v>5567.1</v>
      </c>
      <c r="G148" s="56">
        <v>0</v>
      </c>
      <c r="H148" s="56">
        <v>0</v>
      </c>
      <c r="I148" s="53">
        <v>0</v>
      </c>
      <c r="J148" s="369"/>
      <c r="K148" s="370"/>
      <c r="L148" s="56"/>
      <c r="M148" s="56"/>
      <c r="N148" s="56">
        <f>O148+P117+Q117+R117</f>
        <v>5567.1</v>
      </c>
      <c r="O148" s="56">
        <v>5567.1</v>
      </c>
      <c r="P148" s="56">
        <v>0</v>
      </c>
      <c r="Q148" s="56">
        <v>0</v>
      </c>
      <c r="R148" s="53">
        <v>0</v>
      </c>
    </row>
    <row r="149" spans="1:18" ht="15" customHeight="1" x14ac:dyDescent="0.2">
      <c r="A149" s="390" t="s">
        <v>83</v>
      </c>
      <c r="B149" s="392" t="s">
        <v>124</v>
      </c>
      <c r="C149" s="390" t="s">
        <v>113</v>
      </c>
      <c r="D149" s="390">
        <v>640</v>
      </c>
      <c r="E149" s="56">
        <f t="shared" si="9"/>
        <v>2808.3</v>
      </c>
      <c r="F149" s="56">
        <v>2808.3</v>
      </c>
      <c r="G149" s="56">
        <v>0</v>
      </c>
      <c r="H149" s="56">
        <v>0</v>
      </c>
      <c r="I149" s="53">
        <v>0</v>
      </c>
      <c r="J149" s="369" t="s">
        <v>28</v>
      </c>
      <c r="K149" s="370" t="s">
        <v>294</v>
      </c>
      <c r="L149" s="367" t="s">
        <v>9</v>
      </c>
      <c r="M149" s="367">
        <v>640</v>
      </c>
      <c r="N149" s="56">
        <f>O149+P114+Q114+R114</f>
        <v>2808.3</v>
      </c>
      <c r="O149" s="56">
        <v>2808.3</v>
      </c>
      <c r="P149" s="56">
        <v>0</v>
      </c>
      <c r="Q149" s="56">
        <v>0</v>
      </c>
      <c r="R149" s="53">
        <v>0</v>
      </c>
    </row>
    <row r="150" spans="1:18" x14ac:dyDescent="0.2">
      <c r="A150" s="391"/>
      <c r="B150" s="393"/>
      <c r="C150" s="391"/>
      <c r="D150" s="391"/>
      <c r="E150" s="56">
        <f t="shared" si="9"/>
        <v>20781.900000000001</v>
      </c>
      <c r="F150" s="56">
        <v>20781.900000000001</v>
      </c>
      <c r="G150" s="56">
        <v>0</v>
      </c>
      <c r="H150" s="56">
        <v>0</v>
      </c>
      <c r="I150" s="53">
        <v>0</v>
      </c>
      <c r="J150" s="369"/>
      <c r="K150" s="370"/>
      <c r="L150" s="367"/>
      <c r="M150" s="367"/>
      <c r="N150" s="56">
        <f>O150+P115+Q115+R115</f>
        <v>20781.900000000001</v>
      </c>
      <c r="O150" s="56">
        <v>20781.900000000001</v>
      </c>
      <c r="P150" s="56">
        <v>0</v>
      </c>
      <c r="Q150" s="56">
        <v>0</v>
      </c>
      <c r="R150" s="53">
        <v>0</v>
      </c>
    </row>
    <row r="151" spans="1:18" ht="25.5" customHeight="1" x14ac:dyDescent="0.2">
      <c r="A151" s="50" t="s">
        <v>84</v>
      </c>
      <c r="B151" s="55" t="s">
        <v>220</v>
      </c>
      <c r="C151" s="56" t="s">
        <v>23</v>
      </c>
      <c r="D151" s="56">
        <v>1</v>
      </c>
      <c r="E151" s="56">
        <f t="shared" si="9"/>
        <v>6369.8</v>
      </c>
      <c r="F151" s="56">
        <v>6369.8</v>
      </c>
      <c r="G151" s="56">
        <v>0</v>
      </c>
      <c r="H151" s="56">
        <v>0</v>
      </c>
      <c r="I151" s="53">
        <v>0</v>
      </c>
      <c r="J151" s="77" t="s">
        <v>32</v>
      </c>
      <c r="K151" s="55" t="s">
        <v>297</v>
      </c>
      <c r="L151" s="56" t="s">
        <v>23</v>
      </c>
      <c r="M151" s="56">
        <v>1</v>
      </c>
      <c r="N151" s="56">
        <f>O151+P120+Q120+R120</f>
        <v>6281.8</v>
      </c>
      <c r="O151" s="56">
        <v>6281.8</v>
      </c>
      <c r="P151" s="56">
        <v>0</v>
      </c>
      <c r="Q151" s="56">
        <v>0</v>
      </c>
      <c r="R151" s="53">
        <v>0</v>
      </c>
    </row>
    <row r="152" spans="1:18" ht="25.5" customHeight="1" x14ac:dyDescent="0.2">
      <c r="A152" s="56" t="s">
        <v>87</v>
      </c>
      <c r="B152" s="55" t="s">
        <v>173</v>
      </c>
      <c r="C152" s="56" t="s">
        <v>55</v>
      </c>
      <c r="D152" s="56">
        <v>2069</v>
      </c>
      <c r="E152" s="11">
        <f t="shared" si="9"/>
        <v>8230</v>
      </c>
      <c r="F152" s="11">
        <v>8230</v>
      </c>
      <c r="G152" s="56">
        <v>0</v>
      </c>
      <c r="H152" s="56">
        <v>0</v>
      </c>
      <c r="I152" s="53">
        <v>0</v>
      </c>
      <c r="J152" s="113"/>
      <c r="K152" s="144"/>
      <c r="L152" s="144"/>
      <c r="M152" s="144"/>
      <c r="N152" s="144"/>
      <c r="O152" s="144"/>
      <c r="P152" s="56">
        <v>0</v>
      </c>
      <c r="Q152" s="56">
        <v>0</v>
      </c>
      <c r="R152" s="53">
        <v>0</v>
      </c>
    </row>
    <row r="153" spans="1:18" ht="25.5" customHeight="1" x14ac:dyDescent="0.2">
      <c r="A153" s="56" t="s">
        <v>85</v>
      </c>
      <c r="B153" s="55" t="s">
        <v>51</v>
      </c>
      <c r="C153" s="56" t="s">
        <v>120</v>
      </c>
      <c r="D153" s="56">
        <v>1</v>
      </c>
      <c r="E153" s="11">
        <f>F153+G153+H153+I153</f>
        <v>8988.7999999999993</v>
      </c>
      <c r="F153" s="11">
        <v>8988.7999999999993</v>
      </c>
      <c r="G153" s="56">
        <v>0</v>
      </c>
      <c r="H153" s="56">
        <v>0</v>
      </c>
      <c r="I153" s="56">
        <v>0</v>
      </c>
      <c r="J153" s="113"/>
      <c r="K153" s="144"/>
      <c r="L153" s="144"/>
      <c r="M153" s="144"/>
      <c r="N153" s="144"/>
      <c r="O153" s="144"/>
      <c r="P153" s="56">
        <v>0</v>
      </c>
      <c r="Q153" s="56">
        <v>0</v>
      </c>
      <c r="R153" s="53">
        <v>0</v>
      </c>
    </row>
    <row r="154" spans="1:18" ht="25.5" x14ac:dyDescent="0.2">
      <c r="A154" s="56" t="s">
        <v>88</v>
      </c>
      <c r="B154" s="55" t="s">
        <v>223</v>
      </c>
      <c r="C154" s="56" t="s">
        <v>23</v>
      </c>
      <c r="D154" s="56">
        <v>1</v>
      </c>
      <c r="E154" s="11">
        <f>F154+G154+H154+I154</f>
        <v>13626</v>
      </c>
      <c r="F154" s="11">
        <v>13626</v>
      </c>
      <c r="G154" s="54">
        <v>0</v>
      </c>
      <c r="H154" s="56">
        <v>0</v>
      </c>
      <c r="I154" s="56">
        <v>0</v>
      </c>
      <c r="J154" s="113"/>
      <c r="K154" s="144"/>
      <c r="L154" s="144"/>
      <c r="M154" s="144"/>
      <c r="N154" s="144"/>
      <c r="O154" s="144"/>
      <c r="P154" s="56">
        <v>0</v>
      </c>
      <c r="Q154" s="56">
        <v>0</v>
      </c>
      <c r="R154" s="53">
        <v>0</v>
      </c>
    </row>
    <row r="155" spans="1:18" ht="25.5" x14ac:dyDescent="0.2">
      <c r="A155" s="56" t="s">
        <v>89</v>
      </c>
      <c r="B155" s="55" t="s">
        <v>119</v>
      </c>
      <c r="C155" s="56" t="s">
        <v>23</v>
      </c>
      <c r="D155" s="56">
        <v>1</v>
      </c>
      <c r="E155" s="11">
        <f>F155+G155+H155+I155</f>
        <v>13511.2</v>
      </c>
      <c r="F155" s="56">
        <v>13511.2</v>
      </c>
      <c r="G155" s="54">
        <v>0</v>
      </c>
      <c r="H155" s="56">
        <v>0</v>
      </c>
      <c r="I155" s="56">
        <v>0</v>
      </c>
      <c r="J155" s="113"/>
      <c r="K155" s="144"/>
      <c r="L155" s="144"/>
      <c r="M155" s="144"/>
      <c r="N155" s="144"/>
      <c r="O155" s="144"/>
      <c r="P155" s="56">
        <v>0</v>
      </c>
      <c r="Q155" s="54">
        <v>0</v>
      </c>
      <c r="R155" s="53">
        <v>0</v>
      </c>
    </row>
    <row r="156" spans="1:18" ht="25.5" x14ac:dyDescent="0.2">
      <c r="A156" s="56" t="s">
        <v>86</v>
      </c>
      <c r="B156" s="55" t="s">
        <v>100</v>
      </c>
      <c r="C156" s="56" t="s">
        <v>23</v>
      </c>
      <c r="D156" s="56">
        <v>1</v>
      </c>
      <c r="E156" s="11">
        <f>F156+G156+H156+I156</f>
        <v>11660.9</v>
      </c>
      <c r="F156" s="56">
        <v>11660.9</v>
      </c>
      <c r="G156" s="54">
        <v>0</v>
      </c>
      <c r="H156" s="56">
        <v>0</v>
      </c>
      <c r="I156" s="56">
        <v>0</v>
      </c>
      <c r="J156" s="113"/>
      <c r="K156" s="144"/>
      <c r="L156" s="144"/>
      <c r="M156" s="144"/>
      <c r="N156" s="144"/>
      <c r="O156" s="144"/>
      <c r="P156" s="54">
        <v>0</v>
      </c>
      <c r="Q156" s="54">
        <v>0</v>
      </c>
      <c r="R156" s="53">
        <v>0</v>
      </c>
    </row>
    <row r="157" spans="1:18" x14ac:dyDescent="0.2">
      <c r="A157" s="56"/>
      <c r="B157" s="121"/>
      <c r="C157" s="122"/>
      <c r="D157" s="122"/>
      <c r="E157" s="123"/>
      <c r="F157" s="122"/>
      <c r="G157" s="133"/>
      <c r="H157" s="122"/>
      <c r="I157" s="124"/>
      <c r="J157" s="77"/>
      <c r="K157" s="8" t="s">
        <v>8</v>
      </c>
      <c r="L157" s="6" t="s">
        <v>9</v>
      </c>
      <c r="M157" s="6">
        <f>M149+M147+M145</f>
        <v>2440</v>
      </c>
      <c r="N157" s="15">
        <f>N149+N150+N147+N148+N145+N146+N151</f>
        <v>139502.19999999998</v>
      </c>
      <c r="O157" s="6">
        <f>O149+O150+O147+O148+O145+O146+O151</f>
        <v>139502.19999999998</v>
      </c>
      <c r="P157" s="54"/>
      <c r="Q157" s="54"/>
      <c r="R157" s="53"/>
    </row>
    <row r="158" spans="1:18" x14ac:dyDescent="0.2">
      <c r="A158" s="27"/>
      <c r="B158" s="384" t="s">
        <v>234</v>
      </c>
      <c r="C158" s="385"/>
      <c r="D158" s="385"/>
      <c r="E158" s="385"/>
      <c r="F158" s="385"/>
      <c r="G158" s="385"/>
      <c r="H158" s="385"/>
      <c r="I158" s="386"/>
      <c r="J158" s="113"/>
      <c r="K158" s="144"/>
      <c r="L158" s="144"/>
      <c r="M158" s="144"/>
      <c r="N158" s="144"/>
      <c r="O158" s="144"/>
      <c r="P158" s="6">
        <f>P159</f>
        <v>0</v>
      </c>
      <c r="Q158" s="6">
        <f>Q159</f>
        <v>0</v>
      </c>
      <c r="R158" s="108">
        <v>0</v>
      </c>
    </row>
    <row r="159" spans="1:18" ht="31.5" customHeight="1" x14ac:dyDescent="0.2">
      <c r="A159" s="56" t="s">
        <v>90</v>
      </c>
      <c r="B159" s="32" t="s">
        <v>221</v>
      </c>
      <c r="C159" s="49" t="s">
        <v>113</v>
      </c>
      <c r="D159" s="49">
        <v>1100</v>
      </c>
      <c r="E159" s="11">
        <f t="shared" si="9"/>
        <v>132000</v>
      </c>
      <c r="F159" s="54">
        <v>0</v>
      </c>
      <c r="G159" s="57">
        <v>79200</v>
      </c>
      <c r="H159" s="57">
        <v>52800</v>
      </c>
      <c r="I159" s="53">
        <v>0</v>
      </c>
      <c r="J159" s="113"/>
      <c r="K159" s="144"/>
      <c r="L159" s="144"/>
      <c r="M159" s="144"/>
      <c r="N159" s="144"/>
      <c r="O159" s="144"/>
      <c r="P159" s="4">
        <v>0</v>
      </c>
      <c r="Q159" s="4">
        <v>0</v>
      </c>
      <c r="R159" s="53">
        <v>0</v>
      </c>
    </row>
    <row r="160" spans="1:18" ht="38.25" customHeight="1" x14ac:dyDescent="0.2">
      <c r="A160" s="56" t="s">
        <v>91</v>
      </c>
      <c r="B160" s="32" t="s">
        <v>222</v>
      </c>
      <c r="C160" s="49" t="s">
        <v>113</v>
      </c>
      <c r="D160" s="49">
        <v>1200</v>
      </c>
      <c r="E160" s="11">
        <f t="shared" si="9"/>
        <v>79000</v>
      </c>
      <c r="F160" s="54">
        <v>0</v>
      </c>
      <c r="G160" s="57">
        <v>47400</v>
      </c>
      <c r="H160" s="57">
        <v>31600</v>
      </c>
      <c r="I160" s="53">
        <v>0</v>
      </c>
      <c r="J160" s="113"/>
      <c r="K160" s="144"/>
      <c r="L160" s="144"/>
      <c r="M160" s="144"/>
      <c r="N160" s="144"/>
      <c r="O160" s="144"/>
      <c r="P160" s="151">
        <f>P158+P143</f>
        <v>0</v>
      </c>
      <c r="Q160" s="151">
        <f>Q158+Q143</f>
        <v>0</v>
      </c>
      <c r="R160" s="58">
        <v>0</v>
      </c>
    </row>
    <row r="161" spans="1:18" ht="27.75" customHeight="1" x14ac:dyDescent="0.2">
      <c r="A161" s="56" t="s">
        <v>92</v>
      </c>
      <c r="B161" s="32" t="s">
        <v>174</v>
      </c>
      <c r="C161" s="49" t="s">
        <v>113</v>
      </c>
      <c r="D161" s="49">
        <v>1500</v>
      </c>
      <c r="E161" s="11">
        <f t="shared" si="9"/>
        <v>150000</v>
      </c>
      <c r="F161" s="54">
        <v>0</v>
      </c>
      <c r="G161" s="57">
        <v>90000</v>
      </c>
      <c r="H161" s="57">
        <v>60000</v>
      </c>
      <c r="I161" s="53">
        <v>0</v>
      </c>
      <c r="J161" s="113"/>
      <c r="K161" s="144"/>
      <c r="L161" s="144"/>
      <c r="M161" s="144"/>
      <c r="N161" s="144"/>
      <c r="O161" s="144"/>
      <c r="P161" s="82"/>
      <c r="Q161" s="82"/>
      <c r="R161" s="7"/>
    </row>
    <row r="162" spans="1:18" ht="38.25" x14ac:dyDescent="0.2">
      <c r="A162" s="56" t="s">
        <v>93</v>
      </c>
      <c r="B162" s="32" t="s">
        <v>175</v>
      </c>
      <c r="C162" s="49" t="s">
        <v>113</v>
      </c>
      <c r="D162" s="49">
        <v>867</v>
      </c>
      <c r="E162" s="11">
        <f t="shared" si="9"/>
        <v>121000</v>
      </c>
      <c r="F162" s="54">
        <v>0</v>
      </c>
      <c r="G162" s="57">
        <v>72600</v>
      </c>
      <c r="H162" s="57">
        <v>48400</v>
      </c>
      <c r="I162" s="53">
        <v>0</v>
      </c>
      <c r="J162" s="113"/>
      <c r="K162" s="144"/>
      <c r="L162" s="144"/>
      <c r="M162" s="144"/>
      <c r="N162" s="144"/>
      <c r="O162" s="144"/>
      <c r="P162" s="6">
        <f t="shared" ref="P162" si="10">P163+P164</f>
        <v>0</v>
      </c>
      <c r="Q162" s="6">
        <v>0</v>
      </c>
      <c r="R162" s="108">
        <v>0</v>
      </c>
    </row>
    <row r="163" spans="1:18" ht="19.5" customHeight="1" x14ac:dyDescent="0.2">
      <c r="A163" s="56" t="s">
        <v>177</v>
      </c>
      <c r="B163" s="32" t="s">
        <v>176</v>
      </c>
      <c r="C163" s="49" t="s">
        <v>113</v>
      </c>
      <c r="D163" s="49">
        <v>2700</v>
      </c>
      <c r="E163" s="11">
        <f t="shared" si="9"/>
        <v>324000</v>
      </c>
      <c r="F163" s="54">
        <v>0</v>
      </c>
      <c r="G163" s="57">
        <v>194400</v>
      </c>
      <c r="H163" s="57">
        <v>129600</v>
      </c>
      <c r="I163" s="53">
        <v>0</v>
      </c>
      <c r="J163" s="113"/>
      <c r="K163" s="144"/>
      <c r="L163" s="144"/>
      <c r="M163" s="144"/>
      <c r="N163" s="144"/>
      <c r="O163" s="144"/>
      <c r="P163" s="56">
        <v>0</v>
      </c>
      <c r="Q163" s="56">
        <v>0</v>
      </c>
      <c r="R163" s="53">
        <v>0</v>
      </c>
    </row>
    <row r="164" spans="1:18" x14ac:dyDescent="0.2">
      <c r="A164" s="56" t="s">
        <v>178</v>
      </c>
      <c r="B164" s="55" t="s">
        <v>171</v>
      </c>
      <c r="C164" s="56" t="s">
        <v>23</v>
      </c>
      <c r="D164" s="56">
        <v>5</v>
      </c>
      <c r="E164" s="11">
        <f t="shared" si="9"/>
        <v>140000</v>
      </c>
      <c r="F164" s="56">
        <v>0</v>
      </c>
      <c r="G164" s="11">
        <v>85000</v>
      </c>
      <c r="H164" s="11">
        <v>55000</v>
      </c>
      <c r="I164" s="56">
        <v>0</v>
      </c>
      <c r="J164" s="113"/>
      <c r="K164" s="144"/>
      <c r="L164" s="144"/>
      <c r="M164" s="144"/>
      <c r="N164" s="144"/>
      <c r="O164" s="144"/>
      <c r="P164" s="56">
        <v>0</v>
      </c>
      <c r="Q164" s="56">
        <v>0</v>
      </c>
      <c r="R164" s="53">
        <v>0</v>
      </c>
    </row>
    <row r="165" spans="1:18" x14ac:dyDescent="0.2">
      <c r="A165" s="158"/>
      <c r="B165" s="157" t="s">
        <v>344</v>
      </c>
      <c r="C165" s="158"/>
      <c r="D165" s="158"/>
      <c r="E165" s="159"/>
      <c r="F165" s="158"/>
      <c r="G165" s="159"/>
      <c r="H165" s="159"/>
      <c r="I165" s="60"/>
      <c r="J165" s="113"/>
      <c r="K165" s="144"/>
      <c r="L165" s="144"/>
      <c r="M165" s="144"/>
      <c r="N165" s="144"/>
      <c r="O165" s="144"/>
      <c r="P165" s="60"/>
      <c r="Q165" s="60"/>
      <c r="R165" s="59"/>
    </row>
    <row r="166" spans="1:18" x14ac:dyDescent="0.2">
      <c r="A166" s="158"/>
      <c r="B166" s="157" t="s">
        <v>349</v>
      </c>
      <c r="C166" s="158" t="s">
        <v>23</v>
      </c>
      <c r="D166" s="158">
        <v>1</v>
      </c>
      <c r="E166" s="159">
        <v>3340</v>
      </c>
      <c r="F166" s="158"/>
      <c r="G166" s="159"/>
      <c r="H166" s="159"/>
      <c r="I166" s="60"/>
      <c r="J166" s="113"/>
      <c r="K166" s="144"/>
      <c r="L166" s="144"/>
      <c r="M166" s="144"/>
      <c r="N166" s="144"/>
      <c r="O166" s="144"/>
      <c r="P166" s="60"/>
      <c r="Q166" s="60"/>
      <c r="R166" s="59"/>
    </row>
    <row r="167" spans="1:18" x14ac:dyDescent="0.2">
      <c r="A167" s="158"/>
      <c r="B167" s="157" t="s">
        <v>350</v>
      </c>
      <c r="C167" s="158" t="s">
        <v>23</v>
      </c>
      <c r="D167" s="158">
        <v>1</v>
      </c>
      <c r="E167" s="159">
        <v>9585</v>
      </c>
      <c r="F167" s="158"/>
      <c r="G167" s="159"/>
      <c r="H167" s="159"/>
      <c r="I167" s="60"/>
      <c r="J167" s="113"/>
      <c r="K167" s="144"/>
      <c r="L167" s="144"/>
      <c r="M167" s="144"/>
      <c r="N167" s="144"/>
      <c r="O167" s="144"/>
      <c r="P167" s="60"/>
      <c r="Q167" s="60"/>
      <c r="R167" s="59"/>
    </row>
    <row r="168" spans="1:18" x14ac:dyDescent="0.2">
      <c r="A168" s="158"/>
      <c r="B168" s="157" t="s">
        <v>351</v>
      </c>
      <c r="C168" s="158" t="s">
        <v>23</v>
      </c>
      <c r="D168" s="158">
        <v>1</v>
      </c>
      <c r="E168" s="159">
        <v>2945.14</v>
      </c>
      <c r="F168" s="158"/>
      <c r="G168" s="159"/>
      <c r="H168" s="159"/>
      <c r="I168" s="60"/>
      <c r="J168" s="113"/>
      <c r="K168" s="144"/>
      <c r="L168" s="144"/>
      <c r="M168" s="144"/>
      <c r="N168" s="144"/>
      <c r="O168" s="144"/>
      <c r="P168" s="60"/>
      <c r="Q168" s="60"/>
      <c r="R168" s="59"/>
    </row>
    <row r="169" spans="1:18" x14ac:dyDescent="0.2">
      <c r="A169" s="158"/>
      <c r="B169" s="157" t="s">
        <v>352</v>
      </c>
      <c r="C169" s="158" t="s">
        <v>23</v>
      </c>
      <c r="D169" s="158">
        <v>1</v>
      </c>
      <c r="E169" s="159">
        <v>12889.897999999999</v>
      </c>
      <c r="F169" s="158"/>
      <c r="G169" s="159"/>
      <c r="H169" s="159"/>
      <c r="I169" s="60"/>
      <c r="J169" s="113"/>
      <c r="K169" s="144"/>
      <c r="L169" s="144"/>
      <c r="M169" s="144"/>
      <c r="N169" s="144"/>
      <c r="O169" s="144"/>
      <c r="P169" s="60"/>
      <c r="Q169" s="60"/>
      <c r="R169" s="59"/>
    </row>
    <row r="170" spans="1:18" x14ac:dyDescent="0.2">
      <c r="A170" s="158"/>
      <c r="B170" s="157" t="s">
        <v>354</v>
      </c>
      <c r="C170" s="158" t="s">
        <v>23</v>
      </c>
      <c r="D170" s="158">
        <v>1</v>
      </c>
      <c r="E170" s="159">
        <v>111239.962</v>
      </c>
      <c r="F170" s="158"/>
      <c r="G170" s="159"/>
      <c r="H170" s="159"/>
      <c r="I170" s="60"/>
      <c r="J170" s="113"/>
      <c r="K170" s="144"/>
      <c r="L170" s="144"/>
      <c r="M170" s="144"/>
      <c r="N170" s="144"/>
      <c r="O170" s="144"/>
      <c r="P170" s="60"/>
      <c r="Q170" s="60"/>
      <c r="R170" s="59"/>
    </row>
    <row r="171" spans="1:18" x14ac:dyDescent="0.2">
      <c r="A171" s="56" t="s">
        <v>179</v>
      </c>
      <c r="B171" s="37" t="s">
        <v>217</v>
      </c>
      <c r="C171" s="4" t="s">
        <v>23</v>
      </c>
      <c r="D171" s="4">
        <v>1</v>
      </c>
      <c r="E171" s="11">
        <f t="shared" si="9"/>
        <v>60000</v>
      </c>
      <c r="F171" s="56">
        <v>0</v>
      </c>
      <c r="G171" s="5">
        <v>36000</v>
      </c>
      <c r="H171" s="11">
        <v>24000</v>
      </c>
      <c r="I171" s="56">
        <v>0</v>
      </c>
      <c r="J171" s="113"/>
      <c r="K171" s="144"/>
      <c r="L171" s="144"/>
      <c r="M171" s="144"/>
      <c r="N171" s="144"/>
      <c r="O171" s="144"/>
      <c r="P171" s="152">
        <f>P176+P177+P178+P179</f>
        <v>0</v>
      </c>
      <c r="Q171" s="6">
        <f>Q176+Q177+Q178+Q179</f>
        <v>0</v>
      </c>
      <c r="R171" s="108">
        <v>0</v>
      </c>
    </row>
    <row r="172" spans="1:18" x14ac:dyDescent="0.2">
      <c r="A172" s="56"/>
      <c r="B172" s="37"/>
      <c r="C172" s="4"/>
      <c r="D172" s="4"/>
      <c r="E172" s="11"/>
      <c r="F172" s="56"/>
      <c r="G172" s="5"/>
      <c r="H172" s="11"/>
      <c r="I172" s="56"/>
      <c r="J172" s="77"/>
      <c r="K172" s="8" t="s">
        <v>254</v>
      </c>
      <c r="L172" s="6" t="s">
        <v>23</v>
      </c>
      <c r="M172" s="6">
        <f>M173+M174+M175</f>
        <v>3</v>
      </c>
      <c r="N172" s="13">
        <f>N173+N174+N175</f>
        <v>23023.599999999999</v>
      </c>
      <c r="O172" s="13">
        <f>O173+O174+O175</f>
        <v>23023.599999999999</v>
      </c>
      <c r="P172" s="152"/>
      <c r="Q172" s="6"/>
      <c r="R172" s="108"/>
    </row>
    <row r="173" spans="1:18" ht="25.5" x14ac:dyDescent="0.2">
      <c r="A173" s="56"/>
      <c r="B173" s="37"/>
      <c r="C173" s="4"/>
      <c r="D173" s="4"/>
      <c r="E173" s="11"/>
      <c r="F173" s="56"/>
      <c r="G173" s="5"/>
      <c r="H173" s="11"/>
      <c r="I173" s="56"/>
      <c r="J173" s="77" t="s">
        <v>33</v>
      </c>
      <c r="K173" s="55" t="s">
        <v>298</v>
      </c>
      <c r="L173" s="56" t="s">
        <v>23</v>
      </c>
      <c r="M173" s="56">
        <v>1</v>
      </c>
      <c r="N173" s="56">
        <f>O173+P126+Q126+R126</f>
        <v>8549.1</v>
      </c>
      <c r="O173" s="56">
        <v>8549.1</v>
      </c>
      <c r="P173" s="152"/>
      <c r="Q173" s="6"/>
      <c r="R173" s="108"/>
    </row>
    <row r="174" spans="1:18" ht="25.5" x14ac:dyDescent="0.2">
      <c r="A174" s="56"/>
      <c r="B174" s="37"/>
      <c r="C174" s="4"/>
      <c r="D174" s="4"/>
      <c r="E174" s="11"/>
      <c r="F174" s="56"/>
      <c r="G174" s="5"/>
      <c r="H174" s="11"/>
      <c r="I174" s="56"/>
      <c r="J174" s="77" t="s">
        <v>38</v>
      </c>
      <c r="K174" s="37" t="s">
        <v>98</v>
      </c>
      <c r="L174" s="4" t="s">
        <v>23</v>
      </c>
      <c r="M174" s="4">
        <v>1</v>
      </c>
      <c r="N174" s="56">
        <f>O174+P127+Q127+R127</f>
        <v>5485.7</v>
      </c>
      <c r="O174" s="56">
        <v>5485.7</v>
      </c>
      <c r="P174" s="152"/>
      <c r="Q174" s="6"/>
      <c r="R174" s="108"/>
    </row>
    <row r="175" spans="1:18" ht="38.25" x14ac:dyDescent="0.2">
      <c r="A175" s="56"/>
      <c r="B175" s="37"/>
      <c r="C175" s="4"/>
      <c r="D175" s="4"/>
      <c r="E175" s="11"/>
      <c r="F175" s="56"/>
      <c r="G175" s="5"/>
      <c r="H175" s="11"/>
      <c r="I175" s="56"/>
      <c r="J175" s="77" t="s">
        <v>39</v>
      </c>
      <c r="K175" s="37" t="s">
        <v>299</v>
      </c>
      <c r="L175" s="4" t="s">
        <v>23</v>
      </c>
      <c r="M175" s="4">
        <v>1</v>
      </c>
      <c r="N175" s="56">
        <v>8988.7999999999993</v>
      </c>
      <c r="O175" s="56">
        <v>8988.7999999999993</v>
      </c>
      <c r="P175" s="152"/>
      <c r="Q175" s="6"/>
      <c r="R175" s="108"/>
    </row>
    <row r="176" spans="1:18" x14ac:dyDescent="0.2">
      <c r="A176" s="56"/>
      <c r="B176" s="19" t="s">
        <v>128</v>
      </c>
      <c r="C176" s="15"/>
      <c r="D176" s="15"/>
      <c r="E176" s="13">
        <f>E145+E146+E147+E148+E149+E150+E151+E152+E153+E154+E155+E156+E159+E160+E161+E162+E163+E164+E171</f>
        <v>1201607.1000000001</v>
      </c>
      <c r="F176" s="13">
        <f>F145+F146+F147+F148+F149+F150+F151+F152+F153+F154+F155+F156+F159+F160+F161+F162+F163+F164+F171</f>
        <v>195607.1</v>
      </c>
      <c r="G176" s="13">
        <f>G145+G146+G147+G148+G149+G150+G151+G152+G153+G154+G155+G156+G159+G160+G161+G162+G163+G164+G171</f>
        <v>604600</v>
      </c>
      <c r="H176" s="13">
        <f>H145+H146+H147+H148+H149+H150+H151+H152+H153+H154+H155+H156+H159+H160+H161+H162+H163+H164+H171</f>
        <v>401400</v>
      </c>
      <c r="I176" s="15">
        <v>0</v>
      </c>
      <c r="J176" s="80"/>
      <c r="K176" s="72" t="s">
        <v>46</v>
      </c>
      <c r="L176" s="58" t="s">
        <v>35</v>
      </c>
      <c r="M176" s="58" t="s">
        <v>36</v>
      </c>
      <c r="N176" s="73">
        <f>N157+N172</f>
        <v>162525.79999999999</v>
      </c>
      <c r="O176" s="79">
        <f>O157+O172</f>
        <v>162525.79999999999</v>
      </c>
      <c r="P176" s="54">
        <v>0</v>
      </c>
      <c r="Q176" s="56">
        <v>0</v>
      </c>
      <c r="R176" s="53">
        <v>0</v>
      </c>
    </row>
    <row r="177" spans="1:24" ht="25.5" x14ac:dyDescent="0.2">
      <c r="A177" s="14"/>
      <c r="B177" s="377" t="s">
        <v>47</v>
      </c>
      <c r="C177" s="377"/>
      <c r="D177" s="377"/>
      <c r="E177" s="377"/>
      <c r="F177" s="377"/>
      <c r="G177" s="377"/>
      <c r="H177" s="377"/>
      <c r="I177" s="39"/>
      <c r="J177" s="80"/>
      <c r="K177" s="72" t="s">
        <v>47</v>
      </c>
      <c r="L177" s="72"/>
      <c r="M177" s="72"/>
      <c r="N177" s="72"/>
      <c r="O177" s="72"/>
      <c r="P177" s="4">
        <v>0</v>
      </c>
      <c r="Q177" s="4">
        <v>0</v>
      </c>
      <c r="R177" s="53">
        <v>0</v>
      </c>
    </row>
    <row r="178" spans="1:24" x14ac:dyDescent="0.2">
      <c r="A178" s="15"/>
      <c r="B178" s="19" t="s">
        <v>8</v>
      </c>
      <c r="C178" s="15" t="s">
        <v>23</v>
      </c>
      <c r="D178" s="15">
        <v>1</v>
      </c>
      <c r="E178" s="13">
        <f>E179</f>
        <v>231.2</v>
      </c>
      <c r="F178" s="13">
        <f>F179</f>
        <v>231.2</v>
      </c>
      <c r="G178" s="30">
        <f>G179</f>
        <v>0</v>
      </c>
      <c r="H178" s="30">
        <v>0</v>
      </c>
      <c r="I178" s="20">
        <v>0</v>
      </c>
      <c r="J178" s="80"/>
      <c r="K178" s="8" t="s">
        <v>8</v>
      </c>
      <c r="L178" s="6" t="s">
        <v>23</v>
      </c>
      <c r="M178" s="6">
        <v>1</v>
      </c>
      <c r="N178" s="9">
        <f>O178</f>
        <v>231.2</v>
      </c>
      <c r="O178" s="9">
        <f>O179</f>
        <v>231.2</v>
      </c>
      <c r="P178" s="4">
        <v>0</v>
      </c>
      <c r="Q178" s="4">
        <v>0</v>
      </c>
      <c r="R178" s="53">
        <v>0</v>
      </c>
    </row>
    <row r="179" spans="1:24" ht="25.5" x14ac:dyDescent="0.2">
      <c r="A179" s="56" t="s">
        <v>180</v>
      </c>
      <c r="B179" s="55" t="s">
        <v>49</v>
      </c>
      <c r="C179" s="56" t="s">
        <v>23</v>
      </c>
      <c r="D179" s="56">
        <v>1</v>
      </c>
      <c r="E179" s="11">
        <f>F179+G179+H179+I179</f>
        <v>231.2</v>
      </c>
      <c r="F179" s="11">
        <v>231.2</v>
      </c>
      <c r="G179" s="54">
        <v>0</v>
      </c>
      <c r="H179" s="54">
        <v>0</v>
      </c>
      <c r="I179" s="53">
        <v>0</v>
      </c>
      <c r="J179" s="77" t="s">
        <v>40</v>
      </c>
      <c r="K179" s="55" t="s">
        <v>49</v>
      </c>
      <c r="L179" s="56" t="s">
        <v>23</v>
      </c>
      <c r="M179" s="56">
        <v>1</v>
      </c>
      <c r="N179" s="11">
        <v>231.2</v>
      </c>
      <c r="O179" s="11">
        <v>231.2</v>
      </c>
      <c r="P179" s="4">
        <v>0</v>
      </c>
      <c r="Q179" s="4">
        <v>0</v>
      </c>
      <c r="R179" s="53">
        <v>0</v>
      </c>
    </row>
    <row r="180" spans="1:24" x14ac:dyDescent="0.2">
      <c r="A180" s="15"/>
      <c r="B180" s="19" t="s">
        <v>129</v>
      </c>
      <c r="C180" s="15" t="s">
        <v>35</v>
      </c>
      <c r="D180" s="15" t="s">
        <v>36</v>
      </c>
      <c r="E180" s="13">
        <f>E178</f>
        <v>231.2</v>
      </c>
      <c r="F180" s="13">
        <f>F178</f>
        <v>231.2</v>
      </c>
      <c r="G180" s="30">
        <f>G179</f>
        <v>0</v>
      </c>
      <c r="H180" s="30">
        <v>0</v>
      </c>
      <c r="I180" s="15">
        <v>0</v>
      </c>
      <c r="J180" s="80"/>
      <c r="K180" s="48" t="s">
        <v>50</v>
      </c>
      <c r="L180" s="14" t="s">
        <v>35</v>
      </c>
      <c r="M180" s="14" t="s">
        <v>36</v>
      </c>
      <c r="N180" s="73">
        <f>O180</f>
        <v>231.2</v>
      </c>
      <c r="O180" s="73">
        <f>O178</f>
        <v>231.2</v>
      </c>
      <c r="P180" s="151">
        <f>P162+P171</f>
        <v>0</v>
      </c>
      <c r="Q180" s="58">
        <f>Q162+Q171</f>
        <v>0</v>
      </c>
      <c r="R180" s="58">
        <v>0</v>
      </c>
    </row>
    <row r="181" spans="1:24" x14ac:dyDescent="0.2">
      <c r="A181" s="14"/>
      <c r="B181" s="384" t="s">
        <v>70</v>
      </c>
      <c r="C181" s="385"/>
      <c r="D181" s="385"/>
      <c r="E181" s="385"/>
      <c r="F181" s="385"/>
      <c r="G181" s="385"/>
      <c r="H181" s="385"/>
      <c r="I181" s="386"/>
      <c r="J181" s="80"/>
      <c r="K181" s="80" t="s">
        <v>70</v>
      </c>
      <c r="L181" s="80"/>
      <c r="M181" s="80"/>
      <c r="N181" s="80"/>
      <c r="O181" s="80"/>
      <c r="P181" s="72"/>
      <c r="Q181" s="72"/>
      <c r="R181" s="7"/>
    </row>
    <row r="182" spans="1:24" x14ac:dyDescent="0.2">
      <c r="A182" s="22"/>
      <c r="B182" s="19" t="s">
        <v>57</v>
      </c>
      <c r="C182" s="15"/>
      <c r="D182" s="15"/>
      <c r="E182" s="13">
        <f>E211+E235+E239</f>
        <v>2727786.1799999997</v>
      </c>
      <c r="F182" s="13">
        <f>F211+F235+F239</f>
        <v>767566.17999999993</v>
      </c>
      <c r="G182" s="13">
        <f>G211+G235+G239</f>
        <v>1176132</v>
      </c>
      <c r="H182" s="13">
        <f>H211+H235+H239</f>
        <v>784088</v>
      </c>
      <c r="I182" s="15">
        <v>0</v>
      </c>
      <c r="J182" s="80"/>
      <c r="K182" s="8" t="s">
        <v>57</v>
      </c>
      <c r="L182" s="6"/>
      <c r="M182" s="6"/>
      <c r="N182" s="81">
        <f>N211+N235+N239</f>
        <v>428256.10000000003</v>
      </c>
      <c r="O182" s="9">
        <f>O211+O235+O239</f>
        <v>428256.10000000003</v>
      </c>
      <c r="P182" s="152">
        <f>P183</f>
        <v>0</v>
      </c>
      <c r="Q182" s="152">
        <f>Q183</f>
        <v>0</v>
      </c>
      <c r="R182" s="108">
        <v>0</v>
      </c>
    </row>
    <row r="183" spans="1:24" ht="25.5" x14ac:dyDescent="0.2">
      <c r="A183" s="39"/>
      <c r="B183" s="377" t="s">
        <v>7</v>
      </c>
      <c r="C183" s="377"/>
      <c r="D183" s="377"/>
      <c r="E183" s="377"/>
      <c r="F183" s="377"/>
      <c r="G183" s="377"/>
      <c r="H183" s="377"/>
      <c r="I183" s="39"/>
      <c r="J183" s="77"/>
      <c r="K183" s="72" t="s">
        <v>7</v>
      </c>
      <c r="L183" s="72"/>
      <c r="M183" s="72"/>
      <c r="N183" s="72"/>
      <c r="O183" s="72"/>
      <c r="P183" s="54">
        <v>0</v>
      </c>
      <c r="Q183" s="54">
        <v>0</v>
      </c>
      <c r="R183" s="53">
        <v>0</v>
      </c>
    </row>
    <row r="184" spans="1:24" ht="47.25" customHeight="1" x14ac:dyDescent="0.2">
      <c r="A184" s="56" t="s">
        <v>10</v>
      </c>
      <c r="B184" s="55" t="s">
        <v>181</v>
      </c>
      <c r="C184" s="56" t="s">
        <v>9</v>
      </c>
      <c r="D184" s="56">
        <v>1534</v>
      </c>
      <c r="E184" s="56">
        <f>F184+G184+H184+I184</f>
        <v>137594.5</v>
      </c>
      <c r="F184" s="56">
        <v>137594.5</v>
      </c>
      <c r="G184" s="56">
        <v>0</v>
      </c>
      <c r="H184" s="56">
        <v>0</v>
      </c>
      <c r="I184" s="56">
        <v>0</v>
      </c>
      <c r="J184" s="77" t="s">
        <v>10</v>
      </c>
      <c r="K184" s="55" t="s">
        <v>300</v>
      </c>
      <c r="L184" s="56" t="s">
        <v>9</v>
      </c>
      <c r="M184" s="56">
        <v>767</v>
      </c>
      <c r="N184" s="56">
        <f>O184+P144+Q144+R144</f>
        <v>71036.100000000006</v>
      </c>
      <c r="O184" s="56">
        <v>71036.100000000006</v>
      </c>
      <c r="P184" s="151">
        <f t="shared" ref="P184:Q184" si="11">P183</f>
        <v>0</v>
      </c>
      <c r="Q184" s="151">
        <f t="shared" si="11"/>
        <v>0</v>
      </c>
      <c r="R184" s="58">
        <v>0</v>
      </c>
      <c r="S184" s="134"/>
      <c r="U184" s="72"/>
      <c r="V184" s="72"/>
      <c r="W184" s="72"/>
      <c r="X184" s="72"/>
    </row>
    <row r="185" spans="1:24" ht="25.5" x14ac:dyDescent="0.2">
      <c r="A185" s="56" t="s">
        <v>11</v>
      </c>
      <c r="B185" s="55" t="s">
        <v>182</v>
      </c>
      <c r="C185" s="56" t="s">
        <v>9</v>
      </c>
      <c r="D185" s="56">
        <v>830</v>
      </c>
      <c r="E185" s="11">
        <f t="shared" ref="E185:E210" si="12">F185+G185+H185+I185</f>
        <v>18150.34</v>
      </c>
      <c r="F185" s="11">
        <v>18150.34</v>
      </c>
      <c r="G185" s="56">
        <v>0</v>
      </c>
      <c r="H185" s="56">
        <v>0</v>
      </c>
      <c r="I185" s="56">
        <v>0</v>
      </c>
      <c r="J185" s="77" t="s">
        <v>11</v>
      </c>
      <c r="K185" s="55" t="s">
        <v>301</v>
      </c>
      <c r="L185" s="56" t="s">
        <v>9</v>
      </c>
      <c r="M185" s="56">
        <v>830</v>
      </c>
      <c r="N185" s="56">
        <f>O185+P145+Q145+R145</f>
        <v>18150.900000000001</v>
      </c>
      <c r="O185" s="56">
        <v>18150.900000000001</v>
      </c>
      <c r="P185" s="9"/>
      <c r="Q185" s="9"/>
      <c r="R185" s="6"/>
      <c r="S185" s="134"/>
      <c r="T185" s="72"/>
      <c r="U185" s="72"/>
      <c r="V185" s="72"/>
      <c r="W185" s="72"/>
      <c r="X185" s="72"/>
    </row>
    <row r="186" spans="1:24" ht="31.5" customHeight="1" x14ac:dyDescent="0.2">
      <c r="A186" s="56" t="s">
        <v>12</v>
      </c>
      <c r="B186" s="55" t="s">
        <v>183</v>
      </c>
      <c r="C186" s="56" t="s">
        <v>9</v>
      </c>
      <c r="D186" s="56">
        <v>290</v>
      </c>
      <c r="E186" s="11">
        <f t="shared" si="12"/>
        <v>3713.54</v>
      </c>
      <c r="F186" s="11">
        <v>3713.54</v>
      </c>
      <c r="G186" s="56">
        <v>0</v>
      </c>
      <c r="H186" s="56">
        <v>0</v>
      </c>
      <c r="I186" s="56">
        <v>0</v>
      </c>
      <c r="J186" s="77" t="s">
        <v>12</v>
      </c>
      <c r="K186" s="55" t="s">
        <v>302</v>
      </c>
      <c r="L186" s="56" t="s">
        <v>9</v>
      </c>
      <c r="M186" s="56">
        <v>290</v>
      </c>
      <c r="N186" s="56">
        <f>O186+P146+Q146+R146</f>
        <v>3713.7</v>
      </c>
      <c r="O186" s="56">
        <v>3713.7</v>
      </c>
      <c r="P186" s="137"/>
      <c r="Q186" s="137"/>
      <c r="R186" s="137"/>
    </row>
    <row r="187" spans="1:24" ht="25.5" x14ac:dyDescent="0.2">
      <c r="A187" s="56" t="s">
        <v>13</v>
      </c>
      <c r="B187" s="55" t="s">
        <v>184</v>
      </c>
      <c r="C187" s="56" t="s">
        <v>9</v>
      </c>
      <c r="D187" s="56">
        <v>480</v>
      </c>
      <c r="E187" s="11">
        <f t="shared" si="12"/>
        <v>19449.34</v>
      </c>
      <c r="F187" s="11">
        <v>19449.34</v>
      </c>
      <c r="G187" s="56">
        <v>0</v>
      </c>
      <c r="H187" s="56">
        <v>0</v>
      </c>
      <c r="I187" s="56">
        <v>0</v>
      </c>
      <c r="J187" s="77" t="s">
        <v>13</v>
      </c>
      <c r="K187" s="55" t="s">
        <v>303</v>
      </c>
      <c r="L187" s="56" t="s">
        <v>9</v>
      </c>
      <c r="M187" s="56">
        <v>21</v>
      </c>
      <c r="N187" s="56">
        <f>O187+P147+Q147+R147</f>
        <v>990.4</v>
      </c>
      <c r="O187" s="56">
        <v>990.4</v>
      </c>
      <c r="P187" s="15">
        <v>0</v>
      </c>
      <c r="Q187" s="15">
        <v>0</v>
      </c>
      <c r="R187" s="15">
        <v>0</v>
      </c>
    </row>
    <row r="188" spans="1:24" ht="25.5" x14ac:dyDescent="0.2">
      <c r="A188" s="56" t="s">
        <v>14</v>
      </c>
      <c r="B188" s="55" t="s">
        <v>185</v>
      </c>
      <c r="C188" s="56" t="s">
        <v>9</v>
      </c>
      <c r="D188" s="56">
        <v>1194</v>
      </c>
      <c r="E188" s="11">
        <f t="shared" si="12"/>
        <v>25727.01</v>
      </c>
      <c r="F188" s="11">
        <v>25727.01</v>
      </c>
      <c r="G188" s="56">
        <v>0</v>
      </c>
      <c r="H188" s="56">
        <v>0</v>
      </c>
      <c r="I188" s="56">
        <v>0</v>
      </c>
      <c r="J188" s="77" t="s">
        <v>14</v>
      </c>
      <c r="K188" s="55" t="s">
        <v>304</v>
      </c>
      <c r="L188" s="56" t="s">
        <v>9</v>
      </c>
      <c r="M188" s="56">
        <v>1194</v>
      </c>
      <c r="N188" s="56">
        <f>O188+P148+Q148+R148</f>
        <v>25727.8</v>
      </c>
      <c r="O188" s="56">
        <v>25727.8</v>
      </c>
      <c r="P188" s="72"/>
      <c r="Q188" s="72"/>
      <c r="R188" s="7"/>
    </row>
    <row r="189" spans="1:24" ht="25.5" x14ac:dyDescent="0.2">
      <c r="A189" s="56"/>
      <c r="B189" s="55"/>
      <c r="C189" s="56"/>
      <c r="D189" s="56"/>
      <c r="E189" s="11"/>
      <c r="F189" s="11"/>
      <c r="G189" s="56"/>
      <c r="H189" s="56"/>
      <c r="I189" s="56"/>
      <c r="J189" s="77" t="s">
        <v>15</v>
      </c>
      <c r="K189" s="55" t="s">
        <v>306</v>
      </c>
      <c r="L189" s="56" t="s">
        <v>9</v>
      </c>
      <c r="M189" s="56">
        <v>260</v>
      </c>
      <c r="N189" s="56">
        <f>O189+P150+Q150+R150</f>
        <v>11463</v>
      </c>
      <c r="O189" s="11">
        <v>11463</v>
      </c>
      <c r="P189" s="72"/>
      <c r="Q189" s="72"/>
      <c r="R189" s="7"/>
    </row>
    <row r="190" spans="1:24" ht="25.5" x14ac:dyDescent="0.2">
      <c r="A190" s="56" t="s">
        <v>15</v>
      </c>
      <c r="B190" s="55" t="s">
        <v>186</v>
      </c>
      <c r="C190" s="56" t="s">
        <v>9</v>
      </c>
      <c r="D190" s="56">
        <v>668</v>
      </c>
      <c r="E190" s="11">
        <f t="shared" si="12"/>
        <v>6811.18</v>
      </c>
      <c r="F190" s="11">
        <v>6811.18</v>
      </c>
      <c r="G190" s="56">
        <v>0</v>
      </c>
      <c r="H190" s="56">
        <v>0</v>
      </c>
      <c r="I190" s="56">
        <v>0</v>
      </c>
      <c r="J190" s="77" t="s">
        <v>16</v>
      </c>
      <c r="K190" s="55" t="s">
        <v>305</v>
      </c>
      <c r="L190" s="56" t="s">
        <v>9</v>
      </c>
      <c r="M190" s="56">
        <v>668</v>
      </c>
      <c r="N190" s="56">
        <f>O190+P149+Q149+R149</f>
        <v>6811.4</v>
      </c>
      <c r="O190" s="56">
        <v>6811.4</v>
      </c>
      <c r="P190" s="6">
        <f>P191+P192+P193+P194+P195+P196+P197</f>
        <v>0</v>
      </c>
      <c r="Q190" s="6">
        <f t="shared" ref="Q190" si="13">Q191+Q192+Q193+Q194+Q195+Q196</f>
        <v>0</v>
      </c>
      <c r="R190" s="108">
        <v>0</v>
      </c>
    </row>
    <row r="191" spans="1:24" ht="38.25" x14ac:dyDescent="0.2">
      <c r="A191" s="56" t="s">
        <v>16</v>
      </c>
      <c r="B191" s="55" t="s">
        <v>187</v>
      </c>
      <c r="C191" s="56" t="s">
        <v>9</v>
      </c>
      <c r="D191" s="56">
        <v>890</v>
      </c>
      <c r="E191" s="11">
        <f t="shared" si="12"/>
        <v>16299.58</v>
      </c>
      <c r="F191" s="11">
        <v>16299.58</v>
      </c>
      <c r="G191" s="56">
        <v>0</v>
      </c>
      <c r="H191" s="56">
        <v>0</v>
      </c>
      <c r="I191" s="56">
        <v>0</v>
      </c>
      <c r="J191" s="77" t="s">
        <v>17</v>
      </c>
      <c r="K191" s="55" t="s">
        <v>307</v>
      </c>
      <c r="L191" s="56" t="s">
        <v>9</v>
      </c>
      <c r="M191" s="56">
        <v>890</v>
      </c>
      <c r="N191" s="56">
        <f t="shared" ref="N191:N196" si="14">O191+P151+Q151+R151</f>
        <v>15759.2</v>
      </c>
      <c r="O191" s="11">
        <v>15759.2</v>
      </c>
      <c r="P191" s="56">
        <v>0</v>
      </c>
      <c r="Q191" s="56">
        <v>0</v>
      </c>
      <c r="R191" s="53">
        <v>0</v>
      </c>
    </row>
    <row r="192" spans="1:24" ht="25.5" x14ac:dyDescent="0.2">
      <c r="A192" s="56" t="s">
        <v>17</v>
      </c>
      <c r="B192" s="55" t="s">
        <v>188</v>
      </c>
      <c r="C192" s="56" t="s">
        <v>9</v>
      </c>
      <c r="D192" s="56">
        <v>510</v>
      </c>
      <c r="E192" s="11">
        <f t="shared" si="12"/>
        <v>12436.83</v>
      </c>
      <c r="F192" s="11">
        <v>12436.83</v>
      </c>
      <c r="G192" s="56">
        <v>0</v>
      </c>
      <c r="H192" s="56">
        <v>0</v>
      </c>
      <c r="I192" s="56">
        <v>0</v>
      </c>
      <c r="J192" s="77" t="s">
        <v>18</v>
      </c>
      <c r="K192" s="55" t="s">
        <v>308</v>
      </c>
      <c r="L192" s="56" t="s">
        <v>9</v>
      </c>
      <c r="M192" s="56">
        <v>510</v>
      </c>
      <c r="N192" s="56">
        <f t="shared" si="14"/>
        <v>12024.8</v>
      </c>
      <c r="O192" s="56">
        <v>12024.8</v>
      </c>
      <c r="P192" s="56">
        <v>0</v>
      </c>
      <c r="Q192" s="56">
        <v>0</v>
      </c>
      <c r="R192" s="53">
        <v>0</v>
      </c>
    </row>
    <row r="193" spans="1:18" ht="25.5" x14ac:dyDescent="0.2">
      <c r="A193" s="56" t="s">
        <v>18</v>
      </c>
      <c r="B193" s="55" t="s">
        <v>189</v>
      </c>
      <c r="C193" s="56" t="s">
        <v>9</v>
      </c>
      <c r="D193" s="56">
        <v>398</v>
      </c>
      <c r="E193" s="11">
        <f t="shared" si="12"/>
        <v>11911.75</v>
      </c>
      <c r="F193" s="11">
        <v>11911.75</v>
      </c>
      <c r="G193" s="56">
        <v>0</v>
      </c>
      <c r="H193" s="56">
        <v>0</v>
      </c>
      <c r="I193" s="56">
        <v>0</v>
      </c>
      <c r="J193" s="77" t="s">
        <v>19</v>
      </c>
      <c r="K193" s="55" t="s">
        <v>309</v>
      </c>
      <c r="L193" s="56" t="s">
        <v>9</v>
      </c>
      <c r="M193" s="56">
        <v>398</v>
      </c>
      <c r="N193" s="56">
        <f t="shared" si="14"/>
        <v>11911.7</v>
      </c>
      <c r="O193" s="11">
        <v>11911.7</v>
      </c>
      <c r="P193" s="56">
        <v>0</v>
      </c>
      <c r="Q193" s="56">
        <v>0</v>
      </c>
      <c r="R193" s="53">
        <v>0</v>
      </c>
    </row>
    <row r="194" spans="1:18" ht="38.25" x14ac:dyDescent="0.2">
      <c r="A194" s="56" t="s">
        <v>19</v>
      </c>
      <c r="B194" s="55" t="s">
        <v>190</v>
      </c>
      <c r="C194" s="56" t="s">
        <v>9</v>
      </c>
      <c r="D194" s="56">
        <v>521</v>
      </c>
      <c r="E194" s="11">
        <f t="shared" si="12"/>
        <v>19827.96</v>
      </c>
      <c r="F194" s="11">
        <v>19827.96</v>
      </c>
      <c r="G194" s="56">
        <v>0</v>
      </c>
      <c r="H194" s="56">
        <v>0</v>
      </c>
      <c r="I194" s="56">
        <v>0</v>
      </c>
      <c r="J194" s="77" t="s">
        <v>20</v>
      </c>
      <c r="K194" s="55" t="s">
        <v>310</v>
      </c>
      <c r="L194" s="56" t="s">
        <v>9</v>
      </c>
      <c r="M194" s="56">
        <v>521</v>
      </c>
      <c r="N194" s="11">
        <f t="shared" si="14"/>
        <v>19828</v>
      </c>
      <c r="O194" s="11">
        <v>19828</v>
      </c>
      <c r="P194" s="56">
        <v>0</v>
      </c>
      <c r="Q194" s="56">
        <v>0</v>
      </c>
      <c r="R194" s="26">
        <v>0</v>
      </c>
    </row>
    <row r="195" spans="1:18" ht="25.5" x14ac:dyDescent="0.2">
      <c r="A195" s="56" t="s">
        <v>20</v>
      </c>
      <c r="B195" s="55" t="s">
        <v>191</v>
      </c>
      <c r="C195" s="56" t="s">
        <v>9</v>
      </c>
      <c r="D195" s="56">
        <v>955</v>
      </c>
      <c r="E195" s="11">
        <f t="shared" si="12"/>
        <v>18888.060000000001</v>
      </c>
      <c r="F195" s="11">
        <v>18888.060000000001</v>
      </c>
      <c r="G195" s="56">
        <v>0</v>
      </c>
      <c r="H195" s="56">
        <v>0</v>
      </c>
      <c r="I195" s="56">
        <v>0</v>
      </c>
      <c r="J195" s="114" t="s">
        <v>21</v>
      </c>
      <c r="K195" s="55" t="s">
        <v>311</v>
      </c>
      <c r="L195" s="56" t="s">
        <v>9</v>
      </c>
      <c r="M195" s="56">
        <v>955</v>
      </c>
      <c r="N195" s="56">
        <f t="shared" si="14"/>
        <v>18888.099999999999</v>
      </c>
      <c r="O195" s="56">
        <v>18888.099999999999</v>
      </c>
      <c r="P195" s="56">
        <v>0</v>
      </c>
      <c r="Q195" s="56">
        <v>0</v>
      </c>
      <c r="R195" s="53">
        <v>0</v>
      </c>
    </row>
    <row r="196" spans="1:18" ht="25.5" x14ac:dyDescent="0.2">
      <c r="A196" s="56" t="s">
        <v>21</v>
      </c>
      <c r="B196" s="55" t="s">
        <v>192</v>
      </c>
      <c r="C196" s="56" t="s">
        <v>9</v>
      </c>
      <c r="D196" s="56">
        <v>1045</v>
      </c>
      <c r="E196" s="11">
        <f t="shared" si="12"/>
        <v>27014.49</v>
      </c>
      <c r="F196" s="11">
        <v>27014.49</v>
      </c>
      <c r="G196" s="56">
        <v>0</v>
      </c>
      <c r="H196" s="56">
        <v>0</v>
      </c>
      <c r="I196" s="56">
        <v>0</v>
      </c>
      <c r="J196" s="114" t="s">
        <v>22</v>
      </c>
      <c r="K196" s="55" t="s">
        <v>312</v>
      </c>
      <c r="L196" s="56" t="s">
        <v>9</v>
      </c>
      <c r="M196" s="56">
        <v>1045</v>
      </c>
      <c r="N196" s="56">
        <f t="shared" si="14"/>
        <v>27014.5</v>
      </c>
      <c r="O196" s="56">
        <v>27014.5</v>
      </c>
      <c r="P196" s="56">
        <v>0</v>
      </c>
      <c r="Q196" s="56">
        <v>0</v>
      </c>
      <c r="R196" s="26">
        <v>0</v>
      </c>
    </row>
    <row r="197" spans="1:18" ht="25.5" x14ac:dyDescent="0.2">
      <c r="A197" s="56" t="s">
        <v>22</v>
      </c>
      <c r="B197" s="55" t="s">
        <v>193</v>
      </c>
      <c r="C197" s="56" t="s">
        <v>113</v>
      </c>
      <c r="D197" s="56">
        <v>736</v>
      </c>
      <c r="E197" s="11">
        <f t="shared" si="12"/>
        <v>79889.3</v>
      </c>
      <c r="F197" s="11">
        <v>79889.3</v>
      </c>
      <c r="G197" s="56">
        <v>0</v>
      </c>
      <c r="H197" s="56">
        <v>0</v>
      </c>
      <c r="I197" s="56">
        <v>0</v>
      </c>
      <c r="J197" s="113"/>
      <c r="K197" s="144"/>
      <c r="L197" s="144"/>
      <c r="M197" s="144"/>
      <c r="N197" s="144"/>
      <c r="O197" s="144"/>
      <c r="P197" s="56">
        <v>0</v>
      </c>
      <c r="Q197" s="90">
        <v>0</v>
      </c>
      <c r="R197" s="26">
        <v>0</v>
      </c>
    </row>
    <row r="198" spans="1:18" ht="25.5" x14ac:dyDescent="0.2">
      <c r="A198" s="56" t="s">
        <v>24</v>
      </c>
      <c r="B198" s="55" t="s">
        <v>194</v>
      </c>
      <c r="C198" s="56" t="s">
        <v>9</v>
      </c>
      <c r="D198" s="56">
        <v>1250</v>
      </c>
      <c r="E198" s="11">
        <f t="shared" si="12"/>
        <v>3369.8</v>
      </c>
      <c r="F198" s="56">
        <v>3369.8</v>
      </c>
      <c r="G198" s="56">
        <v>0</v>
      </c>
      <c r="H198" s="56">
        <v>0</v>
      </c>
      <c r="I198" s="56">
        <v>0</v>
      </c>
      <c r="J198" s="113"/>
      <c r="K198" s="144"/>
      <c r="L198" s="144"/>
      <c r="M198" s="144"/>
      <c r="N198" s="144"/>
      <c r="O198" s="144"/>
      <c r="P198" s="6">
        <f>P199+P200+P201+P202</f>
        <v>0</v>
      </c>
      <c r="Q198" s="6">
        <f>Q199+Q200+Q201+Q202</f>
        <v>0</v>
      </c>
      <c r="R198" s="108">
        <v>0</v>
      </c>
    </row>
    <row r="199" spans="1:18" ht="25.5" customHeight="1" x14ac:dyDescent="0.2">
      <c r="A199" s="56" t="s">
        <v>25</v>
      </c>
      <c r="B199" s="55" t="s">
        <v>195</v>
      </c>
      <c r="C199" s="56" t="s">
        <v>9</v>
      </c>
      <c r="D199" s="56">
        <v>910</v>
      </c>
      <c r="E199" s="11">
        <f t="shared" si="12"/>
        <v>2854.2</v>
      </c>
      <c r="F199" s="56">
        <v>2854.2</v>
      </c>
      <c r="G199" s="56">
        <v>0</v>
      </c>
      <c r="H199" s="56">
        <v>0</v>
      </c>
      <c r="I199" s="56">
        <v>0</v>
      </c>
      <c r="J199" s="113"/>
      <c r="K199" s="144"/>
      <c r="L199" s="144"/>
      <c r="M199" s="144"/>
      <c r="N199" s="144"/>
      <c r="O199" s="144"/>
      <c r="P199" s="56">
        <v>0</v>
      </c>
      <c r="Q199" s="56">
        <v>0</v>
      </c>
      <c r="R199" s="53">
        <v>0</v>
      </c>
    </row>
    <row r="200" spans="1:18" ht="25.5" x14ac:dyDescent="0.2">
      <c r="A200" s="56" t="s">
        <v>26</v>
      </c>
      <c r="B200" s="55" t="s">
        <v>196</v>
      </c>
      <c r="C200" s="56" t="s">
        <v>9</v>
      </c>
      <c r="D200" s="56">
        <v>1009</v>
      </c>
      <c r="E200" s="11">
        <f t="shared" si="12"/>
        <v>3036.8</v>
      </c>
      <c r="F200" s="56">
        <v>3036.8</v>
      </c>
      <c r="G200" s="56">
        <v>0</v>
      </c>
      <c r="H200" s="56">
        <v>0</v>
      </c>
      <c r="I200" s="56">
        <v>0</v>
      </c>
      <c r="J200" s="113"/>
      <c r="K200" s="144"/>
      <c r="L200" s="144"/>
      <c r="M200" s="144"/>
      <c r="N200" s="144"/>
      <c r="O200" s="144"/>
      <c r="P200" s="56">
        <v>0</v>
      </c>
      <c r="Q200" s="56">
        <v>0</v>
      </c>
      <c r="R200" s="53">
        <v>0</v>
      </c>
    </row>
    <row r="201" spans="1:18" ht="25.5" x14ac:dyDescent="0.2">
      <c r="A201" s="56" t="s">
        <v>27</v>
      </c>
      <c r="B201" s="55" t="s">
        <v>197</v>
      </c>
      <c r="C201" s="56" t="s">
        <v>9</v>
      </c>
      <c r="D201" s="56">
        <v>342</v>
      </c>
      <c r="E201" s="11">
        <f t="shared" si="12"/>
        <v>1543.2</v>
      </c>
      <c r="F201" s="56">
        <v>1543.2</v>
      </c>
      <c r="G201" s="56">
        <v>0</v>
      </c>
      <c r="H201" s="56">
        <v>0</v>
      </c>
      <c r="I201" s="56">
        <v>0</v>
      </c>
      <c r="J201" s="113"/>
      <c r="K201" s="144"/>
      <c r="L201" s="144"/>
      <c r="M201" s="144"/>
      <c r="N201" s="144"/>
      <c r="O201" s="144"/>
      <c r="P201" s="56">
        <v>0</v>
      </c>
      <c r="Q201" s="56">
        <v>0</v>
      </c>
      <c r="R201" s="53">
        <v>0</v>
      </c>
    </row>
    <row r="202" spans="1:18" ht="31.5" customHeight="1" x14ac:dyDescent="0.2">
      <c r="A202" s="56" t="s">
        <v>28</v>
      </c>
      <c r="B202" s="55" t="s">
        <v>198</v>
      </c>
      <c r="C202" s="56" t="s">
        <v>9</v>
      </c>
      <c r="D202" s="56">
        <v>770</v>
      </c>
      <c r="E202" s="11">
        <f t="shared" si="12"/>
        <v>2533.9</v>
      </c>
      <c r="F202" s="56">
        <v>2533.9</v>
      </c>
      <c r="G202" s="56">
        <v>0</v>
      </c>
      <c r="H202" s="56">
        <v>0</v>
      </c>
      <c r="I202" s="56">
        <v>0</v>
      </c>
      <c r="J202" s="113"/>
      <c r="K202" s="144"/>
      <c r="L202" s="144"/>
      <c r="M202" s="144"/>
      <c r="N202" s="144"/>
      <c r="O202" s="144"/>
      <c r="P202" s="4">
        <v>0</v>
      </c>
      <c r="Q202" s="4">
        <v>0</v>
      </c>
      <c r="R202" s="53">
        <v>0</v>
      </c>
    </row>
    <row r="203" spans="1:18" ht="25.5" customHeight="1" x14ac:dyDescent="0.2">
      <c r="A203" s="56" t="s">
        <v>29</v>
      </c>
      <c r="B203" s="55" t="s">
        <v>224</v>
      </c>
      <c r="C203" s="56" t="s">
        <v>113</v>
      </c>
      <c r="D203" s="56">
        <v>1834</v>
      </c>
      <c r="E203" s="11">
        <f t="shared" si="12"/>
        <v>5709</v>
      </c>
      <c r="F203" s="56">
        <v>5709</v>
      </c>
      <c r="G203" s="56">
        <v>0</v>
      </c>
      <c r="H203" s="56">
        <v>0</v>
      </c>
      <c r="I203" s="56">
        <v>0</v>
      </c>
      <c r="J203" s="113"/>
      <c r="K203" s="144"/>
      <c r="L203" s="144"/>
      <c r="M203" s="144"/>
      <c r="N203" s="144"/>
      <c r="O203" s="144"/>
      <c r="P203" s="58">
        <f>P198+P190</f>
        <v>0</v>
      </c>
      <c r="Q203" s="58">
        <f>Q198+Q190</f>
        <v>0</v>
      </c>
      <c r="R203" s="58">
        <v>0</v>
      </c>
    </row>
    <row r="204" spans="1:18" x14ac:dyDescent="0.2">
      <c r="A204" s="163"/>
      <c r="B204" s="162"/>
      <c r="C204" s="163"/>
      <c r="D204" s="163"/>
      <c r="E204" s="167"/>
      <c r="F204" s="163"/>
      <c r="G204" s="163"/>
      <c r="H204" s="163"/>
      <c r="I204" s="163"/>
      <c r="J204" s="113"/>
      <c r="K204" s="8" t="s">
        <v>8</v>
      </c>
      <c r="L204" s="6" t="s">
        <v>9</v>
      </c>
      <c r="M204" s="6">
        <f>M184+M185+M186+M187+M188+M190+M189+M191+M192+M193+M194+M195+M196</f>
        <v>8349</v>
      </c>
      <c r="N204" s="9">
        <f>N184+N185+N186+N187+N188+N190+N189+N191+N192+N193+N194+N195+N196</f>
        <v>243319.6</v>
      </c>
      <c r="O204" s="9">
        <f>O184+O185+O186+O187+O188+O190+O189+O191+O192+O193+O194+O195+O196</f>
        <v>243319.6</v>
      </c>
      <c r="P204" s="164"/>
      <c r="Q204" s="164"/>
      <c r="R204" s="164"/>
    </row>
    <row r="205" spans="1:18" x14ac:dyDescent="0.2">
      <c r="A205" s="163"/>
      <c r="B205" s="162"/>
      <c r="C205" s="163"/>
      <c r="D205" s="163"/>
      <c r="E205" s="167"/>
      <c r="F205" s="163"/>
      <c r="G205" s="163"/>
      <c r="H205" s="163"/>
      <c r="I205" s="163"/>
      <c r="J205" s="114"/>
      <c r="K205" s="8" t="s">
        <v>254</v>
      </c>
      <c r="L205" s="6" t="s">
        <v>23</v>
      </c>
      <c r="M205" s="6">
        <f>M206</f>
        <v>1</v>
      </c>
      <c r="N205" s="9">
        <f>N206</f>
        <v>50134.8</v>
      </c>
      <c r="O205" s="9">
        <f>O206</f>
        <v>50134.8</v>
      </c>
      <c r="P205" s="164"/>
      <c r="Q205" s="164"/>
      <c r="R205" s="164"/>
    </row>
    <row r="206" spans="1:18" ht="38.25" x14ac:dyDescent="0.2">
      <c r="A206" s="56" t="s">
        <v>31</v>
      </c>
      <c r="B206" s="55" t="s">
        <v>54</v>
      </c>
      <c r="C206" s="56" t="s">
        <v>23</v>
      </c>
      <c r="D206" s="56">
        <v>1</v>
      </c>
      <c r="E206" s="11">
        <f>F206+G206+H206+I206</f>
        <v>50134.8</v>
      </c>
      <c r="F206" s="11">
        <v>50134.8</v>
      </c>
      <c r="G206" s="54">
        <v>0</v>
      </c>
      <c r="H206" s="54">
        <v>0</v>
      </c>
      <c r="I206" s="54">
        <v>0</v>
      </c>
      <c r="J206" s="114" t="s">
        <v>24</v>
      </c>
      <c r="K206" s="37" t="s">
        <v>54</v>
      </c>
      <c r="L206" s="4" t="s">
        <v>23</v>
      </c>
      <c r="M206" s="4">
        <v>1</v>
      </c>
      <c r="N206" s="4">
        <v>50134.8</v>
      </c>
      <c r="O206" s="56">
        <v>50134.8</v>
      </c>
      <c r="P206" s="72"/>
      <c r="Q206" s="72"/>
      <c r="R206" s="7"/>
    </row>
    <row r="207" spans="1:18" ht="15" customHeight="1" x14ac:dyDescent="0.2">
      <c r="A207" s="27"/>
      <c r="B207" s="384" t="s">
        <v>234</v>
      </c>
      <c r="C207" s="385"/>
      <c r="D207" s="385"/>
      <c r="E207" s="385"/>
      <c r="F207" s="385"/>
      <c r="G207" s="385"/>
      <c r="H207" s="385"/>
      <c r="I207" s="386"/>
      <c r="J207" s="113"/>
      <c r="K207" s="144"/>
      <c r="L207" s="144"/>
      <c r="M207" s="144"/>
      <c r="N207" s="144"/>
      <c r="O207" s="144"/>
      <c r="P207" s="6" t="e">
        <f>P208+P209+P210+#REF!</f>
        <v>#REF!</v>
      </c>
      <c r="Q207" s="6" t="e">
        <f>Q208+Q209+Q210+#REF!</f>
        <v>#REF!</v>
      </c>
      <c r="R207" s="108">
        <v>0</v>
      </c>
    </row>
    <row r="208" spans="1:18" ht="25.5" x14ac:dyDescent="0.2">
      <c r="A208" s="56" t="s">
        <v>32</v>
      </c>
      <c r="B208" s="55" t="s">
        <v>226</v>
      </c>
      <c r="C208" s="56" t="s">
        <v>199</v>
      </c>
      <c r="D208" s="56">
        <v>1</v>
      </c>
      <c r="E208" s="11">
        <f t="shared" si="12"/>
        <v>300000</v>
      </c>
      <c r="F208" s="56">
        <v>0</v>
      </c>
      <c r="G208" s="11">
        <v>180000</v>
      </c>
      <c r="H208" s="11">
        <v>120000</v>
      </c>
      <c r="I208" s="56">
        <v>0</v>
      </c>
      <c r="J208" s="113"/>
      <c r="K208" s="144"/>
      <c r="L208" s="144"/>
      <c r="M208" s="144"/>
      <c r="N208" s="144"/>
      <c r="O208" s="144"/>
      <c r="P208" s="56">
        <v>0</v>
      </c>
      <c r="Q208" s="56">
        <v>0</v>
      </c>
      <c r="R208" s="53">
        <v>0</v>
      </c>
    </row>
    <row r="209" spans="1:24" ht="25.5" x14ac:dyDescent="0.2">
      <c r="A209" s="56" t="s">
        <v>33</v>
      </c>
      <c r="B209" s="55" t="s">
        <v>225</v>
      </c>
      <c r="C209" s="56" t="s">
        <v>199</v>
      </c>
      <c r="D209" s="56">
        <v>1</v>
      </c>
      <c r="E209" s="11">
        <f t="shared" si="12"/>
        <v>160220</v>
      </c>
      <c r="F209" s="56">
        <v>0</v>
      </c>
      <c r="G209" s="11">
        <v>96132</v>
      </c>
      <c r="H209" s="11">
        <v>64088</v>
      </c>
      <c r="I209" s="56">
        <v>0</v>
      </c>
      <c r="J209" s="113"/>
      <c r="K209" s="144"/>
      <c r="L209" s="144"/>
      <c r="M209" s="144"/>
      <c r="N209" s="144"/>
      <c r="O209" s="144"/>
      <c r="P209" s="56">
        <v>0</v>
      </c>
      <c r="Q209" s="56">
        <v>0</v>
      </c>
      <c r="R209" s="26">
        <v>0</v>
      </c>
    </row>
    <row r="210" spans="1:24" x14ac:dyDescent="0.2">
      <c r="A210" s="56" t="s">
        <v>38</v>
      </c>
      <c r="B210" s="55" t="s">
        <v>200</v>
      </c>
      <c r="C210" s="56" t="s">
        <v>113</v>
      </c>
      <c r="D210" s="56">
        <v>539</v>
      </c>
      <c r="E210" s="11">
        <f t="shared" si="12"/>
        <v>150000</v>
      </c>
      <c r="F210" s="56">
        <v>0</v>
      </c>
      <c r="G210" s="11">
        <v>90000</v>
      </c>
      <c r="H210" s="11">
        <v>60000</v>
      </c>
      <c r="I210" s="56">
        <v>0</v>
      </c>
      <c r="J210" s="113"/>
      <c r="K210" s="144"/>
      <c r="L210" s="144"/>
      <c r="M210" s="144"/>
      <c r="N210" s="144"/>
      <c r="O210" s="144"/>
      <c r="P210" s="56">
        <v>0</v>
      </c>
      <c r="Q210" s="56">
        <v>0</v>
      </c>
      <c r="R210" s="53">
        <v>0</v>
      </c>
    </row>
    <row r="211" spans="1:24" s="154" customFormat="1" x14ac:dyDescent="0.2">
      <c r="A211" s="15"/>
      <c r="B211" s="19" t="s">
        <v>130</v>
      </c>
      <c r="C211" s="56"/>
      <c r="D211" s="56"/>
      <c r="E211" s="13">
        <f>E184+E185+E186+E187+E188+E190+E191+E192+E193+E194+E195+E196+E197+E198+E199+E200+E201+E202+E203+E206+E208+E209+E210</f>
        <v>1077115.58</v>
      </c>
      <c r="F211" s="13">
        <f>F184+F185+F186+F187+F188+F190+F191+F192+F193+F194+F195+F196+F197+F198+F199+F200+F201+F202+F203+F206+F208+F209+F210</f>
        <v>466895.57999999996</v>
      </c>
      <c r="G211" s="13">
        <f>G184+G185+G186+G187+G188+G190+G191+G192+G193+G194+G195+G196+G197+G198+G199+G200+G201+G202+G203+G206+G208+G209+G210</f>
        <v>366132</v>
      </c>
      <c r="H211" s="13">
        <f>H184+H185+H186+H187+H188+H190+H191+H192+H193+H194+H195+H196+H197+H198+H199+H200+H201+H202+H203+H206+H208+H209+H210</f>
        <v>244088</v>
      </c>
      <c r="I211" s="15"/>
      <c r="J211" s="80"/>
      <c r="K211" s="72" t="s">
        <v>52</v>
      </c>
      <c r="L211" s="58" t="s">
        <v>35</v>
      </c>
      <c r="M211" s="58" t="s">
        <v>36</v>
      </c>
      <c r="N211" s="79">
        <f>N205+N204</f>
        <v>293454.40000000002</v>
      </c>
      <c r="O211" s="79">
        <f>O204+O205</f>
        <v>293454.40000000002</v>
      </c>
      <c r="P211" s="56"/>
      <c r="Q211" s="56"/>
      <c r="R211" s="53"/>
    </row>
    <row r="212" spans="1:24" x14ac:dyDescent="0.2">
      <c r="A212" s="27"/>
      <c r="B212" s="377" t="s">
        <v>37</v>
      </c>
      <c r="C212" s="377"/>
      <c r="D212" s="377"/>
      <c r="E212" s="377"/>
      <c r="F212" s="377"/>
      <c r="G212" s="377"/>
      <c r="H212" s="377"/>
      <c r="I212" s="27"/>
      <c r="J212" s="77"/>
      <c r="K212" s="82" t="s">
        <v>37</v>
      </c>
      <c r="L212" s="82"/>
      <c r="M212" s="82"/>
      <c r="N212" s="82"/>
      <c r="O212" s="82"/>
      <c r="P212" s="6">
        <f>P213+P214</f>
        <v>0</v>
      </c>
      <c r="Q212" s="6">
        <f>Q213+Q214</f>
        <v>0</v>
      </c>
      <c r="R212" s="108">
        <v>0</v>
      </c>
    </row>
    <row r="213" spans="1:24" ht="25.5" x14ac:dyDescent="0.2">
      <c r="A213" s="56" t="s">
        <v>39</v>
      </c>
      <c r="B213" s="55" t="s">
        <v>201</v>
      </c>
      <c r="C213" s="56" t="s">
        <v>55</v>
      </c>
      <c r="D213" s="56">
        <v>2069</v>
      </c>
      <c r="E213" s="56">
        <f>F213+G213+H213+I213</f>
        <v>137049.29999999999</v>
      </c>
      <c r="F213" s="56">
        <v>137049.29999999999</v>
      </c>
      <c r="G213" s="56">
        <v>0</v>
      </c>
      <c r="H213" s="56">
        <v>0</v>
      </c>
      <c r="I213" s="56">
        <v>0</v>
      </c>
      <c r="J213" s="113"/>
      <c r="K213" s="144"/>
      <c r="L213" s="144"/>
      <c r="M213" s="144"/>
      <c r="N213" s="144"/>
      <c r="O213" s="144"/>
      <c r="P213" s="4">
        <v>0</v>
      </c>
      <c r="Q213" s="4">
        <v>0</v>
      </c>
      <c r="R213" s="26">
        <v>0</v>
      </c>
    </row>
    <row r="214" spans="1:24" ht="25.5" x14ac:dyDescent="0.2">
      <c r="A214" s="56" t="s">
        <v>40</v>
      </c>
      <c r="B214" s="55" t="s">
        <v>202</v>
      </c>
      <c r="C214" s="56" t="s">
        <v>113</v>
      </c>
      <c r="D214" s="56">
        <v>668</v>
      </c>
      <c r="E214" s="11">
        <f t="shared" ref="E214:E234" si="15">F214+G214+H214+I214</f>
        <v>3149</v>
      </c>
      <c r="F214" s="11">
        <v>3149</v>
      </c>
      <c r="G214" s="56">
        <v>0</v>
      </c>
      <c r="H214" s="56">
        <v>0</v>
      </c>
      <c r="I214" s="56">
        <v>0</v>
      </c>
      <c r="J214" s="113"/>
      <c r="K214" s="144"/>
      <c r="L214" s="144"/>
      <c r="M214" s="144"/>
      <c r="N214" s="144"/>
      <c r="O214" s="144"/>
      <c r="P214" s="4">
        <v>0</v>
      </c>
      <c r="Q214" s="4">
        <v>0</v>
      </c>
      <c r="R214" s="26">
        <v>0</v>
      </c>
    </row>
    <row r="215" spans="1:24" ht="38.25" x14ac:dyDescent="0.2">
      <c r="A215" s="56" t="s">
        <v>41</v>
      </c>
      <c r="B215" s="55" t="s">
        <v>131</v>
      </c>
      <c r="C215" s="56" t="s">
        <v>113</v>
      </c>
      <c r="D215" s="56">
        <v>1937.5</v>
      </c>
      <c r="E215" s="56">
        <f t="shared" si="15"/>
        <v>8270.4</v>
      </c>
      <c r="F215" s="56">
        <v>8270.4</v>
      </c>
      <c r="G215" s="56">
        <v>0</v>
      </c>
      <c r="H215" s="56">
        <v>0</v>
      </c>
      <c r="I215" s="56">
        <v>0</v>
      </c>
      <c r="J215" s="113"/>
      <c r="K215" s="144"/>
      <c r="L215" s="144"/>
      <c r="M215" s="144"/>
      <c r="N215" s="144"/>
      <c r="O215" s="144"/>
      <c r="P215" s="14" t="e">
        <f>P212+P207</f>
        <v>#REF!</v>
      </c>
      <c r="Q215" s="14" t="e">
        <f>Q212+Q207</f>
        <v>#REF!</v>
      </c>
      <c r="R215" s="58">
        <v>0</v>
      </c>
    </row>
    <row r="216" spans="1:24" ht="25.5" x14ac:dyDescent="0.2">
      <c r="A216" s="56"/>
      <c r="B216" s="55"/>
      <c r="C216" s="56"/>
      <c r="D216" s="56"/>
      <c r="E216" s="56"/>
      <c r="F216" s="56"/>
      <c r="G216" s="56"/>
      <c r="H216" s="56"/>
      <c r="I216" s="56"/>
      <c r="J216" s="114" t="s">
        <v>25</v>
      </c>
      <c r="K216" s="55" t="s">
        <v>313</v>
      </c>
      <c r="L216" s="56" t="s">
        <v>9</v>
      </c>
      <c r="M216" s="56">
        <v>426</v>
      </c>
      <c r="N216" s="56">
        <f>O216+P163+Q163+R163</f>
        <v>41708.699999999997</v>
      </c>
      <c r="O216" s="56">
        <v>41708.699999999997</v>
      </c>
      <c r="P216" s="14"/>
      <c r="Q216" s="14"/>
      <c r="R216" s="58"/>
    </row>
    <row r="217" spans="1:24" ht="25.5" x14ac:dyDescent="0.2">
      <c r="A217" s="56"/>
      <c r="B217" s="55"/>
      <c r="C217" s="56"/>
      <c r="D217" s="56"/>
      <c r="E217" s="56"/>
      <c r="F217" s="56"/>
      <c r="G217" s="56"/>
      <c r="H217" s="56"/>
      <c r="I217" s="56"/>
      <c r="J217" s="114" t="s">
        <v>26</v>
      </c>
      <c r="K217" s="55" t="s">
        <v>314</v>
      </c>
      <c r="L217" s="56" t="s">
        <v>55</v>
      </c>
      <c r="M217" s="56">
        <v>100</v>
      </c>
      <c r="N217" s="56">
        <f>O217+P164+Q164+R164</f>
        <v>6578.5</v>
      </c>
      <c r="O217" s="56">
        <v>6578.5</v>
      </c>
      <c r="P217" s="14"/>
      <c r="Q217" s="14"/>
      <c r="R217" s="58"/>
    </row>
    <row r="218" spans="1:24" x14ac:dyDescent="0.2">
      <c r="A218" s="56"/>
      <c r="B218" s="55"/>
      <c r="C218" s="56"/>
      <c r="D218" s="56"/>
      <c r="E218" s="56"/>
      <c r="F218" s="56"/>
      <c r="G218" s="56"/>
      <c r="H218" s="56"/>
      <c r="I218" s="56"/>
      <c r="J218" s="77"/>
      <c r="K218" s="8" t="s">
        <v>8</v>
      </c>
      <c r="L218" s="6" t="s">
        <v>9</v>
      </c>
      <c r="M218" s="6">
        <f>M216+M217</f>
        <v>526</v>
      </c>
      <c r="N218" s="6">
        <f>N216+N217</f>
        <v>48287.199999999997</v>
      </c>
      <c r="O218" s="6">
        <f>O216+O217</f>
        <v>48287.199999999997</v>
      </c>
      <c r="P218" s="14"/>
      <c r="Q218" s="14"/>
      <c r="R218" s="58"/>
    </row>
    <row r="219" spans="1:24" x14ac:dyDescent="0.2">
      <c r="A219" s="56"/>
      <c r="B219" s="55"/>
      <c r="C219" s="56"/>
      <c r="D219" s="56"/>
      <c r="E219" s="56"/>
      <c r="F219" s="56"/>
      <c r="G219" s="56"/>
      <c r="H219" s="56"/>
      <c r="I219" s="56"/>
      <c r="J219" s="114"/>
      <c r="K219" s="8" t="s">
        <v>254</v>
      </c>
      <c r="L219" s="6" t="s">
        <v>23</v>
      </c>
      <c r="M219" s="6">
        <f>SUM(M220:M226)</f>
        <v>3</v>
      </c>
      <c r="N219" s="9">
        <f>N220+N221+N227+N226</f>
        <v>86297.200000000012</v>
      </c>
      <c r="O219" s="15">
        <f>O220+O221+O227+O226</f>
        <v>86297.200000000012</v>
      </c>
      <c r="P219" s="14"/>
      <c r="Q219" s="14"/>
      <c r="R219" s="58"/>
    </row>
    <row r="220" spans="1:24" ht="25.5" x14ac:dyDescent="0.2">
      <c r="A220" s="56" t="s">
        <v>42</v>
      </c>
      <c r="B220" s="55" t="s">
        <v>58</v>
      </c>
      <c r="C220" s="56" t="s">
        <v>23</v>
      </c>
      <c r="D220" s="56">
        <v>1</v>
      </c>
      <c r="E220" s="11">
        <f>F220+G220+H220+I220</f>
        <v>17752.900000000001</v>
      </c>
      <c r="F220" s="23">
        <v>17752.900000000001</v>
      </c>
      <c r="G220" s="54">
        <v>0</v>
      </c>
      <c r="H220" s="56">
        <v>0</v>
      </c>
      <c r="I220" s="56">
        <v>0</v>
      </c>
      <c r="J220" s="114" t="s">
        <v>27</v>
      </c>
      <c r="K220" s="55" t="s">
        <v>262</v>
      </c>
      <c r="L220" s="56" t="s">
        <v>23</v>
      </c>
      <c r="M220" s="56">
        <v>1</v>
      </c>
      <c r="N220" s="11">
        <f>O220+P176+Q176+R176</f>
        <v>10874</v>
      </c>
      <c r="O220" s="11">
        <v>10874</v>
      </c>
      <c r="P220" s="72"/>
      <c r="Q220" s="72"/>
      <c r="R220" s="7"/>
    </row>
    <row r="221" spans="1:24" ht="38.25" x14ac:dyDescent="0.2">
      <c r="A221" s="4" t="s">
        <v>43</v>
      </c>
      <c r="B221" s="55" t="s">
        <v>99</v>
      </c>
      <c r="C221" s="56" t="s">
        <v>23</v>
      </c>
      <c r="D221" s="56">
        <v>1</v>
      </c>
      <c r="E221" s="11">
        <f t="shared" ref="E221:E226" si="16">F221+G221+H221+I221</f>
        <v>24433.3</v>
      </c>
      <c r="F221" s="23">
        <v>24433.3</v>
      </c>
      <c r="G221" s="56">
        <v>0</v>
      </c>
      <c r="H221" s="56">
        <v>0</v>
      </c>
      <c r="I221" s="56">
        <v>0</v>
      </c>
      <c r="J221" s="114" t="s">
        <v>28</v>
      </c>
      <c r="K221" s="37" t="s">
        <v>99</v>
      </c>
      <c r="L221" s="4" t="s">
        <v>23</v>
      </c>
      <c r="M221" s="4">
        <v>1</v>
      </c>
      <c r="N221" s="11">
        <f>O221+P177+Q177+R177</f>
        <v>15505.7</v>
      </c>
      <c r="O221" s="56">
        <v>15505.7</v>
      </c>
      <c r="P221" s="152">
        <f>P222</f>
        <v>0</v>
      </c>
      <c r="Q221" s="152">
        <f>Q222</f>
        <v>0</v>
      </c>
      <c r="R221" s="108">
        <v>0</v>
      </c>
      <c r="S221" s="124"/>
      <c r="T221" s="8"/>
      <c r="U221" s="6"/>
      <c r="V221" s="6"/>
      <c r="W221" s="9"/>
      <c r="X221" s="15"/>
    </row>
    <row r="222" spans="1:24" ht="38.25" x14ac:dyDescent="0.2">
      <c r="A222" s="4" t="s">
        <v>44</v>
      </c>
      <c r="B222" s="55" t="s">
        <v>132</v>
      </c>
      <c r="C222" s="56" t="s">
        <v>23</v>
      </c>
      <c r="D222" s="56">
        <v>1</v>
      </c>
      <c r="E222" s="11">
        <f t="shared" si="16"/>
        <v>20312.099999999999</v>
      </c>
      <c r="F222" s="23">
        <v>20312.099999999999</v>
      </c>
      <c r="G222" s="56">
        <v>0</v>
      </c>
      <c r="H222" s="56">
        <v>0</v>
      </c>
      <c r="I222" s="56">
        <v>0</v>
      </c>
      <c r="J222" s="113"/>
      <c r="K222" s="144"/>
      <c r="L222" s="144"/>
      <c r="M222" s="144"/>
      <c r="N222" s="144"/>
      <c r="O222" s="144"/>
      <c r="P222" s="54">
        <v>0</v>
      </c>
      <c r="Q222" s="54">
        <v>0</v>
      </c>
      <c r="R222" s="53">
        <v>0</v>
      </c>
      <c r="S222" s="124"/>
      <c r="T222" s="8"/>
      <c r="U222" s="6"/>
      <c r="V222" s="6"/>
      <c r="W222" s="9"/>
      <c r="X222" s="15"/>
    </row>
    <row r="223" spans="1:24" ht="25.5" x14ac:dyDescent="0.2">
      <c r="A223" s="4" t="s">
        <v>45</v>
      </c>
      <c r="B223" s="55" t="s">
        <v>118</v>
      </c>
      <c r="C223" s="56" t="s">
        <v>23</v>
      </c>
      <c r="D223" s="56">
        <v>1</v>
      </c>
      <c r="E223" s="11">
        <f t="shared" si="16"/>
        <v>10977.2</v>
      </c>
      <c r="F223" s="23">
        <v>10977.2</v>
      </c>
      <c r="G223" s="56">
        <v>0</v>
      </c>
      <c r="H223" s="56">
        <v>0</v>
      </c>
      <c r="I223" s="56">
        <v>0</v>
      </c>
      <c r="J223" s="113"/>
      <c r="K223" s="144"/>
      <c r="L223" s="144"/>
      <c r="M223" s="144"/>
      <c r="N223" s="144"/>
      <c r="O223" s="144"/>
      <c r="P223" s="151">
        <f t="shared" ref="P223:Q223" si="17">P222</f>
        <v>0</v>
      </c>
      <c r="Q223" s="151">
        <f t="shared" si="17"/>
        <v>0</v>
      </c>
      <c r="R223" s="58">
        <v>0</v>
      </c>
      <c r="S223" s="124"/>
      <c r="T223" s="8"/>
      <c r="U223" s="6"/>
      <c r="V223" s="6"/>
      <c r="W223" s="9"/>
      <c r="X223" s="15"/>
    </row>
    <row r="224" spans="1:24" ht="25.5" x14ac:dyDescent="0.2">
      <c r="A224" s="4" t="s">
        <v>48</v>
      </c>
      <c r="B224" s="55" t="s">
        <v>133</v>
      </c>
      <c r="C224" s="56" t="s">
        <v>23</v>
      </c>
      <c r="D224" s="56">
        <v>1</v>
      </c>
      <c r="E224" s="11">
        <f t="shared" si="16"/>
        <v>14472.4</v>
      </c>
      <c r="F224" s="23">
        <v>14472.4</v>
      </c>
      <c r="G224" s="56">
        <v>0</v>
      </c>
      <c r="H224" s="56">
        <v>0</v>
      </c>
      <c r="I224" s="56">
        <v>0</v>
      </c>
      <c r="J224" s="113"/>
      <c r="K224" s="144"/>
      <c r="L224" s="144"/>
      <c r="M224" s="144"/>
      <c r="N224" s="144"/>
      <c r="O224" s="144"/>
      <c r="P224" s="3"/>
      <c r="Q224" s="3"/>
      <c r="R224" s="26"/>
      <c r="S224" s="124"/>
      <c r="T224" s="8"/>
      <c r="U224" s="6"/>
      <c r="V224" s="6"/>
      <c r="W224" s="9"/>
      <c r="X224" s="15"/>
    </row>
    <row r="225" spans="1:24" x14ac:dyDescent="0.2">
      <c r="A225" s="4" t="s">
        <v>73</v>
      </c>
      <c r="B225" s="55" t="s">
        <v>145</v>
      </c>
      <c r="C225" s="56" t="s">
        <v>23</v>
      </c>
      <c r="D225" s="56">
        <v>1</v>
      </c>
      <c r="E225" s="11">
        <f t="shared" si="16"/>
        <v>13901.9</v>
      </c>
      <c r="F225" s="23">
        <v>13901.9</v>
      </c>
      <c r="G225" s="56">
        <v>0</v>
      </c>
      <c r="H225" s="56">
        <v>0</v>
      </c>
      <c r="I225" s="56">
        <v>0</v>
      </c>
      <c r="J225" s="113"/>
      <c r="K225" s="144"/>
      <c r="L225" s="144"/>
      <c r="M225" s="144"/>
      <c r="N225" s="144"/>
      <c r="O225" s="144"/>
      <c r="P225" s="80"/>
      <c r="Q225" s="80"/>
      <c r="R225" s="80"/>
      <c r="S225" s="124"/>
      <c r="T225" s="8"/>
      <c r="U225" s="6"/>
      <c r="V225" s="6"/>
      <c r="W225" s="9"/>
      <c r="X225" s="15"/>
    </row>
    <row r="226" spans="1:24" ht="38.25" x14ac:dyDescent="0.2">
      <c r="A226" s="4" t="s">
        <v>74</v>
      </c>
      <c r="B226" s="55" t="s">
        <v>54</v>
      </c>
      <c r="C226" s="56" t="s">
        <v>23</v>
      </c>
      <c r="D226" s="56">
        <v>1</v>
      </c>
      <c r="E226" s="11">
        <f t="shared" si="16"/>
        <v>50134.8</v>
      </c>
      <c r="F226" s="11">
        <v>50134.8</v>
      </c>
      <c r="G226" s="56">
        <v>0</v>
      </c>
      <c r="H226" s="56">
        <v>0</v>
      </c>
      <c r="I226" s="56">
        <v>0</v>
      </c>
      <c r="J226" s="114" t="s">
        <v>31</v>
      </c>
      <c r="K226" s="37" t="s">
        <v>54</v>
      </c>
      <c r="L226" s="4" t="s">
        <v>23</v>
      </c>
      <c r="M226" s="4">
        <v>1</v>
      </c>
      <c r="N226" s="11">
        <f>O226+P179+Q179+R179</f>
        <v>50134.8</v>
      </c>
      <c r="O226" s="56">
        <v>50134.8</v>
      </c>
      <c r="P226" s="6">
        <v>0</v>
      </c>
      <c r="Q226" s="6">
        <v>0</v>
      </c>
      <c r="R226" s="6">
        <v>0</v>
      </c>
      <c r="S226" s="124"/>
      <c r="T226" s="8"/>
      <c r="U226" s="6"/>
      <c r="V226" s="6"/>
      <c r="W226" s="9"/>
      <c r="X226" s="15"/>
    </row>
    <row r="227" spans="1:24" x14ac:dyDescent="0.2">
      <c r="A227" s="4"/>
      <c r="B227" s="121"/>
      <c r="C227" s="122"/>
      <c r="D227" s="122"/>
      <c r="E227" s="123"/>
      <c r="F227" s="123"/>
      <c r="G227" s="122"/>
      <c r="H227" s="122"/>
      <c r="I227" s="124"/>
      <c r="J227" s="114" t="s">
        <v>29</v>
      </c>
      <c r="K227" s="37" t="s">
        <v>315</v>
      </c>
      <c r="L227" s="4" t="s">
        <v>23</v>
      </c>
      <c r="M227" s="4">
        <v>1</v>
      </c>
      <c r="N227" s="11">
        <f>O227+P178+Q178+R178</f>
        <v>9782.7000000000007</v>
      </c>
      <c r="O227" s="56">
        <v>9782.7000000000007</v>
      </c>
      <c r="P227" s="6"/>
      <c r="Q227" s="6"/>
      <c r="R227" s="6"/>
      <c r="S227" s="125"/>
      <c r="T227" s="126"/>
      <c r="U227" s="127"/>
      <c r="V227" s="127"/>
      <c r="W227" s="128"/>
      <c r="X227" s="46"/>
    </row>
    <row r="228" spans="1:24" x14ac:dyDescent="0.2">
      <c r="A228" s="27"/>
      <c r="B228" s="384" t="s">
        <v>234</v>
      </c>
      <c r="C228" s="385"/>
      <c r="D228" s="385"/>
      <c r="E228" s="385"/>
      <c r="F228" s="385"/>
      <c r="G228" s="385"/>
      <c r="H228" s="385"/>
      <c r="I228" s="386"/>
      <c r="J228" s="113"/>
      <c r="K228" s="144"/>
      <c r="L228" s="144"/>
      <c r="M228" s="144"/>
      <c r="N228" s="144"/>
      <c r="O228" s="144"/>
      <c r="P228" s="72"/>
      <c r="Q228" s="72"/>
      <c r="R228" s="7"/>
    </row>
    <row r="229" spans="1:24" ht="28.5" customHeight="1" x14ac:dyDescent="0.2">
      <c r="A229" s="56" t="s">
        <v>75</v>
      </c>
      <c r="B229" s="55" t="s">
        <v>227</v>
      </c>
      <c r="C229" s="56" t="s">
        <v>199</v>
      </c>
      <c r="D229" s="56">
        <v>1</v>
      </c>
      <c r="E229" s="11">
        <f t="shared" si="15"/>
        <v>160000</v>
      </c>
      <c r="F229" s="56">
        <v>0</v>
      </c>
      <c r="G229" s="11">
        <v>96000</v>
      </c>
      <c r="H229" s="11">
        <v>64000</v>
      </c>
      <c r="I229" s="56">
        <v>0</v>
      </c>
      <c r="J229" s="113"/>
      <c r="K229" s="144"/>
      <c r="L229" s="144"/>
      <c r="M229" s="144"/>
      <c r="N229" s="144"/>
      <c r="O229" s="144"/>
      <c r="P229" s="152">
        <f t="shared" ref="P229:Q229" si="18">P230+P231+P232+P233</f>
        <v>0</v>
      </c>
      <c r="Q229" s="6">
        <f t="shared" si="18"/>
        <v>0</v>
      </c>
      <c r="R229" s="108">
        <v>0</v>
      </c>
    </row>
    <row r="230" spans="1:24" ht="25.5" x14ac:dyDescent="0.2">
      <c r="A230" s="56" t="s">
        <v>76</v>
      </c>
      <c r="B230" s="55" t="s">
        <v>228</v>
      </c>
      <c r="C230" s="56" t="s">
        <v>199</v>
      </c>
      <c r="D230" s="56">
        <v>1</v>
      </c>
      <c r="E230" s="11">
        <f t="shared" si="15"/>
        <v>30000</v>
      </c>
      <c r="F230" s="56">
        <v>0</v>
      </c>
      <c r="G230" s="11">
        <v>18000</v>
      </c>
      <c r="H230" s="11">
        <v>12000</v>
      </c>
      <c r="I230" s="56">
        <v>0</v>
      </c>
      <c r="J230" s="113"/>
      <c r="K230" s="144"/>
      <c r="L230" s="144"/>
      <c r="M230" s="144"/>
      <c r="N230" s="144"/>
      <c r="O230" s="144"/>
      <c r="P230" s="54">
        <v>0</v>
      </c>
      <c r="Q230" s="56">
        <v>0</v>
      </c>
      <c r="R230" s="53">
        <v>0</v>
      </c>
    </row>
    <row r="231" spans="1:24" ht="25.5" customHeight="1" x14ac:dyDescent="0.2">
      <c r="A231" s="56" t="s">
        <v>77</v>
      </c>
      <c r="B231" s="55" t="s">
        <v>229</v>
      </c>
      <c r="C231" s="56" t="s">
        <v>199</v>
      </c>
      <c r="D231" s="56">
        <v>1</v>
      </c>
      <c r="E231" s="11">
        <f t="shared" si="15"/>
        <v>80000</v>
      </c>
      <c r="F231" s="56">
        <v>0</v>
      </c>
      <c r="G231" s="11">
        <v>48000</v>
      </c>
      <c r="H231" s="11">
        <v>32000</v>
      </c>
      <c r="I231" s="56">
        <v>0</v>
      </c>
      <c r="J231" s="113"/>
      <c r="K231" s="144"/>
      <c r="L231" s="144"/>
      <c r="M231" s="144"/>
      <c r="N231" s="144"/>
      <c r="O231" s="144"/>
      <c r="P231" s="56">
        <v>0</v>
      </c>
      <c r="Q231" s="56">
        <v>0</v>
      </c>
      <c r="R231" s="53">
        <v>0</v>
      </c>
    </row>
    <row r="232" spans="1:24" ht="25.5" x14ac:dyDescent="0.2">
      <c r="A232" s="56" t="s">
        <v>78</v>
      </c>
      <c r="B232" s="55" t="s">
        <v>230</v>
      </c>
      <c r="C232" s="56" t="s">
        <v>199</v>
      </c>
      <c r="D232" s="56">
        <v>1</v>
      </c>
      <c r="E232" s="11">
        <f t="shared" si="15"/>
        <v>30000</v>
      </c>
      <c r="F232" s="56">
        <v>0</v>
      </c>
      <c r="G232" s="11">
        <v>18000</v>
      </c>
      <c r="H232" s="11">
        <v>12000</v>
      </c>
      <c r="I232" s="56">
        <v>0</v>
      </c>
      <c r="J232" s="113"/>
      <c r="K232" s="144"/>
      <c r="L232" s="144"/>
      <c r="M232" s="144"/>
      <c r="N232" s="144"/>
      <c r="O232" s="144"/>
      <c r="P232" s="54">
        <v>0</v>
      </c>
      <c r="Q232" s="56">
        <v>0</v>
      </c>
      <c r="R232" s="53">
        <v>0</v>
      </c>
    </row>
    <row r="233" spans="1:24" ht="25.5" x14ac:dyDescent="0.2">
      <c r="A233" s="56" t="s">
        <v>79</v>
      </c>
      <c r="B233" s="55" t="s">
        <v>231</v>
      </c>
      <c r="C233" s="56" t="s">
        <v>199</v>
      </c>
      <c r="D233" s="56">
        <v>1</v>
      </c>
      <c r="E233" s="11">
        <f t="shared" si="15"/>
        <v>500000</v>
      </c>
      <c r="F233" s="56">
        <v>0</v>
      </c>
      <c r="G233" s="11">
        <v>300000</v>
      </c>
      <c r="H233" s="11">
        <v>200000</v>
      </c>
      <c r="I233" s="56">
        <v>0</v>
      </c>
      <c r="J233" s="113"/>
      <c r="K233" s="144"/>
      <c r="L233" s="144"/>
      <c r="M233" s="144"/>
      <c r="N233" s="144"/>
      <c r="O233" s="144"/>
      <c r="P233" s="54">
        <v>0</v>
      </c>
      <c r="Q233" s="56">
        <v>0</v>
      </c>
      <c r="R233" s="53">
        <v>0</v>
      </c>
    </row>
    <row r="234" spans="1:24" x14ac:dyDescent="0.2">
      <c r="A234" s="56" t="s">
        <v>80</v>
      </c>
      <c r="B234" s="55" t="s">
        <v>232</v>
      </c>
      <c r="C234" s="56" t="s">
        <v>203</v>
      </c>
      <c r="D234" s="56">
        <v>1</v>
      </c>
      <c r="E234" s="11">
        <f t="shared" si="15"/>
        <v>550000</v>
      </c>
      <c r="F234" s="56">
        <v>0</v>
      </c>
      <c r="G234" s="11">
        <v>330000</v>
      </c>
      <c r="H234" s="11">
        <v>220000</v>
      </c>
      <c r="I234" s="56">
        <v>0</v>
      </c>
      <c r="J234" s="113"/>
      <c r="K234" s="144"/>
      <c r="L234" s="144"/>
      <c r="M234" s="144"/>
      <c r="N234" s="144"/>
      <c r="O234" s="144"/>
      <c r="P234" s="6">
        <f>P235+P236+P237</f>
        <v>0</v>
      </c>
      <c r="Q234" s="6">
        <f>Q235+Q236+Q237</f>
        <v>0</v>
      </c>
      <c r="R234" s="108">
        <v>0</v>
      </c>
    </row>
    <row r="235" spans="1:24" x14ac:dyDescent="0.2">
      <c r="A235" s="15"/>
      <c r="B235" s="19" t="s">
        <v>56</v>
      </c>
      <c r="C235" s="15" t="s">
        <v>35</v>
      </c>
      <c r="D235" s="15" t="s">
        <v>36</v>
      </c>
      <c r="E235" s="13">
        <f>E213+E214+E215+E220+E221+E222+E223+E224+E225+E226+E229+E230+E231+E232+E233+E234</f>
        <v>1650453.3</v>
      </c>
      <c r="F235" s="13">
        <f>F213+F214+F215+F220+F221+F222+F223+F224+F225+F226+F229+F230+F231+F232+F233+F234</f>
        <v>300453.3</v>
      </c>
      <c r="G235" s="13">
        <f>G213+G214+G215+G220+G221+G222+G223+G224+G225+G226+G229+G230+G231+G232+G233+G234</f>
        <v>810000</v>
      </c>
      <c r="H235" s="13">
        <f>H213+H214+H215+H220+H221+H222+H223+H224+H225+H226+H229+H230+H231+H232+H233+H234</f>
        <v>540000</v>
      </c>
      <c r="I235" s="15">
        <v>0</v>
      </c>
      <c r="J235" s="80"/>
      <c r="K235" s="72" t="s">
        <v>56</v>
      </c>
      <c r="L235" s="58" t="s">
        <v>35</v>
      </c>
      <c r="M235" s="58" t="s">
        <v>36</v>
      </c>
      <c r="N235" s="79">
        <f>N218+N219</f>
        <v>134584.40000000002</v>
      </c>
      <c r="O235" s="79">
        <f>O218+O219</f>
        <v>134584.40000000002</v>
      </c>
      <c r="P235" s="56">
        <v>0</v>
      </c>
      <c r="Q235" s="56">
        <v>0</v>
      </c>
      <c r="R235" s="53">
        <v>0</v>
      </c>
    </row>
    <row r="236" spans="1:24" ht="31.5" customHeight="1" x14ac:dyDescent="0.2">
      <c r="A236" s="14"/>
      <c r="B236" s="377" t="s">
        <v>47</v>
      </c>
      <c r="C236" s="377"/>
      <c r="D236" s="377"/>
      <c r="E236" s="377"/>
      <c r="F236" s="377"/>
      <c r="G236" s="377"/>
      <c r="H236" s="377"/>
      <c r="I236" s="39"/>
      <c r="J236" s="80"/>
      <c r="K236" s="72" t="s">
        <v>47</v>
      </c>
      <c r="L236" s="72"/>
      <c r="M236" s="72"/>
      <c r="N236" s="72"/>
      <c r="O236" s="72"/>
      <c r="P236" s="4">
        <v>0</v>
      </c>
      <c r="Q236" s="4">
        <v>0</v>
      </c>
      <c r="R236" s="53">
        <v>0</v>
      </c>
    </row>
    <row r="237" spans="1:24" x14ac:dyDescent="0.2">
      <c r="A237" s="15"/>
      <c r="B237" s="19" t="s">
        <v>8</v>
      </c>
      <c r="C237" s="15" t="s">
        <v>23</v>
      </c>
      <c r="D237" s="15">
        <v>1</v>
      </c>
      <c r="E237" s="13">
        <f>E238</f>
        <v>217.3</v>
      </c>
      <c r="F237" s="13">
        <f>F238</f>
        <v>217.3</v>
      </c>
      <c r="G237" s="30">
        <v>0</v>
      </c>
      <c r="H237" s="30">
        <v>0</v>
      </c>
      <c r="I237" s="15">
        <v>0</v>
      </c>
      <c r="J237" s="80"/>
      <c r="K237" s="8" t="s">
        <v>8</v>
      </c>
      <c r="L237" s="6" t="s">
        <v>23</v>
      </c>
      <c r="M237" s="6">
        <v>1</v>
      </c>
      <c r="N237" s="9">
        <f>N238</f>
        <v>217.3</v>
      </c>
      <c r="O237" s="9">
        <f>O238</f>
        <v>217.3</v>
      </c>
      <c r="P237" s="4">
        <v>0</v>
      </c>
      <c r="Q237" s="4">
        <v>0</v>
      </c>
      <c r="R237" s="53">
        <v>0</v>
      </c>
      <c r="S237" s="135"/>
      <c r="T237" s="8"/>
      <c r="U237" s="6"/>
      <c r="V237" s="6"/>
      <c r="W237" s="9"/>
      <c r="X237" s="9"/>
    </row>
    <row r="238" spans="1:24" ht="25.5" x14ac:dyDescent="0.2">
      <c r="A238" s="56" t="s">
        <v>81</v>
      </c>
      <c r="B238" s="55" t="s">
        <v>49</v>
      </c>
      <c r="C238" s="56" t="s">
        <v>23</v>
      </c>
      <c r="D238" s="56">
        <v>1</v>
      </c>
      <c r="E238" s="11">
        <f>F238+G238+H238+I238</f>
        <v>217.3</v>
      </c>
      <c r="F238" s="11">
        <v>217.3</v>
      </c>
      <c r="G238" s="54">
        <v>0</v>
      </c>
      <c r="H238" s="54">
        <v>0</v>
      </c>
      <c r="I238" s="56">
        <v>0</v>
      </c>
      <c r="J238" s="77" t="s">
        <v>32</v>
      </c>
      <c r="K238" s="55" t="s">
        <v>49</v>
      </c>
      <c r="L238" s="56" t="s">
        <v>23</v>
      </c>
      <c r="M238" s="56">
        <v>1</v>
      </c>
      <c r="N238" s="11">
        <v>217.3</v>
      </c>
      <c r="O238" s="11">
        <v>217.3</v>
      </c>
      <c r="P238" s="151">
        <f>P234+P229</f>
        <v>0</v>
      </c>
      <c r="Q238" s="58">
        <f>Q234+Q229</f>
        <v>0</v>
      </c>
      <c r="R238" s="58">
        <v>0</v>
      </c>
    </row>
    <row r="239" spans="1:24" x14ac:dyDescent="0.2">
      <c r="A239" s="15"/>
      <c r="B239" s="19" t="s">
        <v>50</v>
      </c>
      <c r="C239" s="15" t="s">
        <v>35</v>
      </c>
      <c r="D239" s="15" t="s">
        <v>36</v>
      </c>
      <c r="E239" s="13">
        <f t="shared" ref="E239" si="19">E238</f>
        <v>217.3</v>
      </c>
      <c r="F239" s="13">
        <f>F237</f>
        <v>217.3</v>
      </c>
      <c r="G239" s="30">
        <v>0</v>
      </c>
      <c r="H239" s="30">
        <v>0</v>
      </c>
      <c r="I239" s="15">
        <v>0</v>
      </c>
      <c r="J239" s="80"/>
      <c r="K239" s="48" t="s">
        <v>50</v>
      </c>
      <c r="L239" s="14" t="s">
        <v>35</v>
      </c>
      <c r="M239" s="14" t="s">
        <v>36</v>
      </c>
      <c r="N239" s="79">
        <f>N238</f>
        <v>217.3</v>
      </c>
      <c r="O239" s="79">
        <f>O237</f>
        <v>217.3</v>
      </c>
      <c r="P239" s="72"/>
      <c r="Q239" s="72"/>
      <c r="R239" s="7"/>
    </row>
    <row r="240" spans="1:24" x14ac:dyDescent="0.2">
      <c r="A240" s="24"/>
      <c r="B240" s="384" t="s">
        <v>71</v>
      </c>
      <c r="C240" s="385"/>
      <c r="D240" s="385"/>
      <c r="E240" s="385"/>
      <c r="F240" s="385"/>
      <c r="G240" s="385"/>
      <c r="H240" s="385"/>
      <c r="I240" s="386"/>
      <c r="J240" s="80"/>
      <c r="K240" s="137" t="s">
        <v>71</v>
      </c>
      <c r="L240" s="137"/>
      <c r="M240" s="137"/>
      <c r="N240" s="137"/>
      <c r="O240" s="137"/>
      <c r="P240" s="6">
        <f t="shared" ref="P240:Q240" si="20">P241+P242+P243+P244</f>
        <v>0</v>
      </c>
      <c r="Q240" s="152">
        <f t="shared" si="20"/>
        <v>0</v>
      </c>
      <c r="R240" s="108">
        <v>0</v>
      </c>
    </row>
    <row r="241" spans="1:18" x14ac:dyDescent="0.2">
      <c r="A241" s="15"/>
      <c r="B241" s="19" t="s">
        <v>59</v>
      </c>
      <c r="C241" s="15"/>
      <c r="D241" s="15"/>
      <c r="E241" s="13">
        <f>E266+E281+E285</f>
        <v>929536.8</v>
      </c>
      <c r="F241" s="13">
        <f>F266+F281+F285</f>
        <v>929536.8</v>
      </c>
      <c r="G241" s="15">
        <v>0</v>
      </c>
      <c r="H241" s="15">
        <v>0</v>
      </c>
      <c r="I241" s="15">
        <v>0</v>
      </c>
      <c r="J241" s="80"/>
      <c r="K241" s="19" t="s">
        <v>59</v>
      </c>
      <c r="L241" s="15"/>
      <c r="M241" s="15"/>
      <c r="N241" s="13">
        <f>N266+N281+N285</f>
        <v>387788.80000000005</v>
      </c>
      <c r="O241" s="13">
        <f>O266+O281+O285</f>
        <v>387788.80000000005</v>
      </c>
      <c r="P241" s="56">
        <v>0</v>
      </c>
      <c r="Q241" s="56">
        <v>0</v>
      </c>
      <c r="R241" s="53">
        <v>0</v>
      </c>
    </row>
    <row r="242" spans="1:18" ht="47.25" customHeight="1" x14ac:dyDescent="0.2">
      <c r="A242" s="39"/>
      <c r="B242" s="377" t="s">
        <v>7</v>
      </c>
      <c r="C242" s="377"/>
      <c r="D242" s="377"/>
      <c r="E242" s="377"/>
      <c r="F242" s="377"/>
      <c r="G242" s="377"/>
      <c r="H242" s="377"/>
      <c r="I242" s="39"/>
      <c r="J242" s="77"/>
      <c r="K242" s="72" t="s">
        <v>7</v>
      </c>
      <c r="L242" s="72"/>
      <c r="M242" s="72"/>
      <c r="N242" s="72"/>
      <c r="O242" s="72"/>
      <c r="P242" s="56">
        <v>0</v>
      </c>
      <c r="Q242" s="56">
        <v>0</v>
      </c>
      <c r="R242" s="53">
        <v>0</v>
      </c>
    </row>
    <row r="243" spans="1:18" ht="25.5" x14ac:dyDescent="0.2">
      <c r="A243" s="56" t="s">
        <v>10</v>
      </c>
      <c r="B243" s="55" t="s">
        <v>204</v>
      </c>
      <c r="C243" s="56" t="s">
        <v>9</v>
      </c>
      <c r="D243" s="56">
        <v>1250</v>
      </c>
      <c r="E243" s="56">
        <f>F243+G243+H243+I243</f>
        <v>23656.6</v>
      </c>
      <c r="F243" s="56">
        <v>23656.6</v>
      </c>
      <c r="G243" s="56">
        <v>0</v>
      </c>
      <c r="H243" s="56">
        <v>0</v>
      </c>
      <c r="I243" s="56">
        <v>0</v>
      </c>
      <c r="J243" s="77" t="s">
        <v>10</v>
      </c>
      <c r="K243" s="55" t="s">
        <v>317</v>
      </c>
      <c r="L243" s="56" t="s">
        <v>9</v>
      </c>
      <c r="M243" s="56">
        <v>1250</v>
      </c>
      <c r="N243" s="56">
        <f>O243+P192+Q192+R192</f>
        <v>23654.7</v>
      </c>
      <c r="O243" s="56">
        <v>23654.7</v>
      </c>
      <c r="P243" s="56">
        <v>0</v>
      </c>
      <c r="Q243" s="56">
        <v>0</v>
      </c>
      <c r="R243" s="53">
        <v>0</v>
      </c>
    </row>
    <row r="244" spans="1:18" ht="25.5" x14ac:dyDescent="0.2">
      <c r="A244" s="56" t="s">
        <v>11</v>
      </c>
      <c r="B244" s="55" t="s">
        <v>205</v>
      </c>
      <c r="C244" s="56" t="s">
        <v>9</v>
      </c>
      <c r="D244" s="56">
        <v>910</v>
      </c>
      <c r="E244" s="56">
        <f t="shared" ref="E244:E252" si="21">F244+G244+H244+I244</f>
        <v>46752.5</v>
      </c>
      <c r="F244" s="56">
        <v>46752.5</v>
      </c>
      <c r="G244" s="56">
        <v>0</v>
      </c>
      <c r="H244" s="56">
        <v>0</v>
      </c>
      <c r="I244" s="56">
        <v>0</v>
      </c>
      <c r="J244" s="77" t="s">
        <v>11</v>
      </c>
      <c r="K244" s="55" t="s">
        <v>318</v>
      </c>
      <c r="L244" s="56" t="s">
        <v>9</v>
      </c>
      <c r="M244" s="56">
        <v>910</v>
      </c>
      <c r="N244" s="56">
        <f>O244+P193+Q193+R193</f>
        <v>46748.9</v>
      </c>
      <c r="O244" s="56">
        <v>46748.9</v>
      </c>
      <c r="P244" s="56">
        <v>0</v>
      </c>
      <c r="Q244" s="56">
        <v>0</v>
      </c>
      <c r="R244" s="53">
        <v>0</v>
      </c>
    </row>
    <row r="245" spans="1:18" ht="25.5" x14ac:dyDescent="0.2">
      <c r="A245" s="56" t="s">
        <v>12</v>
      </c>
      <c r="B245" s="55" t="s">
        <v>206</v>
      </c>
      <c r="C245" s="56" t="s">
        <v>9</v>
      </c>
      <c r="D245" s="56">
        <v>1009</v>
      </c>
      <c r="E245" s="56">
        <f t="shared" si="21"/>
        <v>44948.6</v>
      </c>
      <c r="F245" s="56">
        <v>44948.6</v>
      </c>
      <c r="G245" s="56">
        <v>0</v>
      </c>
      <c r="H245" s="56">
        <v>0</v>
      </c>
      <c r="I245" s="56">
        <v>0</v>
      </c>
      <c r="J245" s="77" t="s">
        <v>12</v>
      </c>
      <c r="K245" s="55" t="s">
        <v>319</v>
      </c>
      <c r="L245" s="56" t="s">
        <v>9</v>
      </c>
      <c r="M245" s="56">
        <v>1009</v>
      </c>
      <c r="N245" s="56">
        <f>O245+P194+Q194+R194</f>
        <v>44945.1</v>
      </c>
      <c r="O245" s="56">
        <v>44945.1</v>
      </c>
      <c r="P245" s="6">
        <f t="shared" ref="P245" si="22">P246+P247</f>
        <v>0</v>
      </c>
      <c r="Q245" s="6">
        <v>0</v>
      </c>
      <c r="R245" s="108">
        <v>0</v>
      </c>
    </row>
    <row r="246" spans="1:18" ht="25.5" x14ac:dyDescent="0.2">
      <c r="A246" s="56" t="s">
        <v>13</v>
      </c>
      <c r="B246" s="55" t="s">
        <v>207</v>
      </c>
      <c r="C246" s="56" t="s">
        <v>9</v>
      </c>
      <c r="D246" s="56">
        <v>342</v>
      </c>
      <c r="E246" s="56">
        <f t="shared" si="21"/>
        <v>7560.3</v>
      </c>
      <c r="F246" s="56">
        <v>7560.3</v>
      </c>
      <c r="G246" s="56">
        <v>0</v>
      </c>
      <c r="H246" s="56">
        <v>0</v>
      </c>
      <c r="I246" s="56">
        <v>0</v>
      </c>
      <c r="J246" s="77" t="s">
        <v>13</v>
      </c>
      <c r="K246" s="55" t="s">
        <v>320</v>
      </c>
      <c r="L246" s="56" t="s">
        <v>9</v>
      </c>
      <c r="M246" s="56">
        <v>342</v>
      </c>
      <c r="N246" s="56">
        <f>O246+P195+Q195+R195</f>
        <v>7559.7</v>
      </c>
      <c r="O246" s="56">
        <v>7559.7</v>
      </c>
      <c r="P246" s="56">
        <v>0</v>
      </c>
      <c r="Q246" s="56">
        <v>0</v>
      </c>
      <c r="R246" s="53">
        <v>0</v>
      </c>
    </row>
    <row r="247" spans="1:18" ht="25.5" x14ac:dyDescent="0.2">
      <c r="A247" s="56" t="s">
        <v>14</v>
      </c>
      <c r="B247" s="55" t="s">
        <v>208</v>
      </c>
      <c r="C247" s="56" t="s">
        <v>9</v>
      </c>
      <c r="D247" s="56">
        <v>770</v>
      </c>
      <c r="E247" s="56">
        <f t="shared" si="21"/>
        <v>28608.9</v>
      </c>
      <c r="F247" s="56">
        <v>28608.9</v>
      </c>
      <c r="G247" s="56">
        <v>0</v>
      </c>
      <c r="H247" s="56">
        <v>0</v>
      </c>
      <c r="I247" s="56">
        <v>0</v>
      </c>
      <c r="J247" s="77" t="s">
        <v>14</v>
      </c>
      <c r="K247" s="55" t="s">
        <v>322</v>
      </c>
      <c r="L247" s="56" t="s">
        <v>9</v>
      </c>
      <c r="M247" s="56">
        <v>770</v>
      </c>
      <c r="N247" s="56">
        <f>O247+P197+Q197+R197</f>
        <v>28609.3</v>
      </c>
      <c r="O247" s="56">
        <v>28609.3</v>
      </c>
      <c r="P247" s="4">
        <v>0</v>
      </c>
      <c r="Q247" s="4">
        <v>0</v>
      </c>
      <c r="R247" s="53">
        <v>0</v>
      </c>
    </row>
    <row r="248" spans="1:18" ht="25.5" customHeight="1" x14ac:dyDescent="0.2">
      <c r="A248" s="56" t="s">
        <v>15</v>
      </c>
      <c r="B248" s="55" t="s">
        <v>209</v>
      </c>
      <c r="C248" s="56" t="s">
        <v>113</v>
      </c>
      <c r="D248" s="56">
        <v>736</v>
      </c>
      <c r="E248" s="56">
        <f t="shared" si="21"/>
        <v>46223.1</v>
      </c>
      <c r="F248" s="56">
        <v>46223.1</v>
      </c>
      <c r="G248" s="56">
        <v>0</v>
      </c>
      <c r="H248" s="56">
        <v>0</v>
      </c>
      <c r="I248" s="56">
        <v>0</v>
      </c>
      <c r="J248" s="113"/>
      <c r="K248" s="144"/>
      <c r="L248" s="144"/>
      <c r="M248" s="144"/>
      <c r="N248" s="144"/>
      <c r="O248" s="144"/>
      <c r="P248" s="58">
        <f>P240+P245</f>
        <v>0</v>
      </c>
      <c r="Q248" s="151">
        <f>Q240+Q245</f>
        <v>0</v>
      </c>
      <c r="R248" s="58">
        <v>0</v>
      </c>
    </row>
    <row r="249" spans="1:18" ht="25.5" x14ac:dyDescent="0.2">
      <c r="A249" s="56" t="s">
        <v>16</v>
      </c>
      <c r="B249" s="55" t="s">
        <v>210</v>
      </c>
      <c r="C249" s="56" t="s">
        <v>113</v>
      </c>
      <c r="D249" s="56">
        <v>1834</v>
      </c>
      <c r="E249" s="56">
        <f t="shared" si="21"/>
        <v>124980.1</v>
      </c>
      <c r="F249" s="56">
        <v>124980.1</v>
      </c>
      <c r="G249" s="56">
        <v>0</v>
      </c>
      <c r="H249" s="56">
        <v>0</v>
      </c>
      <c r="I249" s="56">
        <v>0</v>
      </c>
      <c r="J249" s="113"/>
      <c r="K249" s="144"/>
      <c r="L249" s="144"/>
      <c r="M249" s="144"/>
      <c r="N249" s="144"/>
      <c r="O249" s="144"/>
      <c r="P249" s="72"/>
      <c r="Q249" s="72"/>
      <c r="R249" s="7"/>
    </row>
    <row r="250" spans="1:18" ht="27.75" customHeight="1" x14ac:dyDescent="0.2">
      <c r="A250" s="56" t="s">
        <v>17</v>
      </c>
      <c r="B250" s="55" t="s">
        <v>134</v>
      </c>
      <c r="C250" s="56" t="s">
        <v>113</v>
      </c>
      <c r="D250" s="56">
        <v>430</v>
      </c>
      <c r="E250" s="56">
        <f t="shared" si="21"/>
        <v>1879.7</v>
      </c>
      <c r="F250" s="11">
        <v>1879.7</v>
      </c>
      <c r="G250" s="56">
        <v>0</v>
      </c>
      <c r="H250" s="56">
        <v>0</v>
      </c>
      <c r="I250" s="56">
        <v>0</v>
      </c>
      <c r="J250" s="113"/>
      <c r="K250" s="144"/>
      <c r="L250" s="144"/>
      <c r="M250" s="144"/>
      <c r="N250" s="144"/>
      <c r="O250" s="144"/>
      <c r="P250" s="152">
        <f>P251</f>
        <v>0</v>
      </c>
      <c r="Q250" s="152">
        <f>Q251</f>
        <v>0</v>
      </c>
      <c r="R250" s="108">
        <v>0</v>
      </c>
    </row>
    <row r="251" spans="1:18" ht="38.25" x14ac:dyDescent="0.2">
      <c r="A251" s="56" t="s">
        <v>18</v>
      </c>
      <c r="B251" s="55" t="s">
        <v>135</v>
      </c>
      <c r="C251" s="56" t="s">
        <v>113</v>
      </c>
      <c r="D251" s="56">
        <v>280</v>
      </c>
      <c r="E251" s="56">
        <f t="shared" si="21"/>
        <v>1401.7</v>
      </c>
      <c r="F251" s="11">
        <v>1401.7</v>
      </c>
      <c r="G251" s="56">
        <v>0</v>
      </c>
      <c r="H251" s="56">
        <v>0</v>
      </c>
      <c r="I251" s="56">
        <v>0</v>
      </c>
      <c r="J251" s="113"/>
      <c r="K251" s="144"/>
      <c r="L251" s="144"/>
      <c r="M251" s="144"/>
      <c r="N251" s="144"/>
      <c r="O251" s="144"/>
      <c r="P251" s="54">
        <v>0</v>
      </c>
      <c r="Q251" s="54">
        <v>0</v>
      </c>
      <c r="R251" s="53">
        <v>0</v>
      </c>
    </row>
    <row r="252" spans="1:18" ht="38.25" x14ac:dyDescent="0.2">
      <c r="A252" s="56" t="s">
        <v>19</v>
      </c>
      <c r="B252" s="55" t="s">
        <v>136</v>
      </c>
      <c r="C252" s="56" t="s">
        <v>113</v>
      </c>
      <c r="D252" s="56">
        <v>4636</v>
      </c>
      <c r="E252" s="56">
        <f t="shared" si="21"/>
        <v>9422.4</v>
      </c>
      <c r="F252" s="56">
        <v>9422.4</v>
      </c>
      <c r="G252" s="56">
        <v>0</v>
      </c>
      <c r="H252" s="56">
        <v>0</v>
      </c>
      <c r="I252" s="56">
        <v>0</v>
      </c>
      <c r="J252" s="113"/>
      <c r="K252" s="144"/>
      <c r="L252" s="144"/>
      <c r="M252" s="144"/>
      <c r="N252" s="144"/>
      <c r="O252" s="144"/>
      <c r="P252" s="151">
        <f t="shared" ref="P252:Q252" si="23">P251</f>
        <v>0</v>
      </c>
      <c r="Q252" s="151">
        <f t="shared" si="23"/>
        <v>0</v>
      </c>
      <c r="R252" s="58">
        <v>0</v>
      </c>
    </row>
    <row r="253" spans="1:18" ht="25.5" x14ac:dyDescent="0.2">
      <c r="A253" s="56"/>
      <c r="B253" s="55"/>
      <c r="C253" s="56"/>
      <c r="D253" s="56"/>
      <c r="E253" s="56"/>
      <c r="F253" s="56"/>
      <c r="G253" s="56"/>
      <c r="H253" s="56"/>
      <c r="I253" s="56"/>
      <c r="J253" s="77" t="s">
        <v>15</v>
      </c>
      <c r="K253" s="55" t="s">
        <v>321</v>
      </c>
      <c r="L253" s="56" t="s">
        <v>9</v>
      </c>
      <c r="M253" s="56">
        <v>343</v>
      </c>
      <c r="N253" s="56">
        <f>O253+P196+Q196+R196</f>
        <v>4652.8999999999996</v>
      </c>
      <c r="O253" s="56">
        <v>4652.8999999999996</v>
      </c>
      <c r="P253" s="151"/>
      <c r="Q253" s="151"/>
      <c r="R253" s="58"/>
    </row>
    <row r="254" spans="1:18" ht="25.5" x14ac:dyDescent="0.2">
      <c r="A254" s="56"/>
      <c r="B254" s="55"/>
      <c r="C254" s="56"/>
      <c r="D254" s="56"/>
      <c r="E254" s="56"/>
      <c r="F254" s="56"/>
      <c r="G254" s="56"/>
      <c r="H254" s="56"/>
      <c r="I254" s="56"/>
      <c r="J254" s="77" t="s">
        <v>16</v>
      </c>
      <c r="K254" s="55" t="s">
        <v>316</v>
      </c>
      <c r="L254" s="56" t="s">
        <v>9</v>
      </c>
      <c r="M254" s="56">
        <v>767</v>
      </c>
      <c r="N254" s="56">
        <f>O254+P191+Q191+R191</f>
        <v>71036.100000000006</v>
      </c>
      <c r="O254" s="56">
        <v>71036.100000000006</v>
      </c>
      <c r="P254" s="151"/>
      <c r="Q254" s="151"/>
      <c r="R254" s="58"/>
    </row>
    <row r="255" spans="1:18" x14ac:dyDescent="0.2">
      <c r="A255" s="56"/>
      <c r="B255" s="55"/>
      <c r="C255" s="56"/>
      <c r="D255" s="56"/>
      <c r="E255" s="56"/>
      <c r="F255" s="56"/>
      <c r="G255" s="56"/>
      <c r="H255" s="56"/>
      <c r="I255" s="56"/>
      <c r="J255" s="77"/>
      <c r="K255" s="8" t="s">
        <v>8</v>
      </c>
      <c r="L255" s="6" t="s">
        <v>9</v>
      </c>
      <c r="M255" s="6">
        <f>M254+M243+M244+M245+M246+M253+M247</f>
        <v>5391</v>
      </c>
      <c r="N255" s="9">
        <f>N254+N243+N244+N245+N246+N253+N247</f>
        <v>227206.7</v>
      </c>
      <c r="O255" s="9">
        <f>O254+O243+O244+O245+O246+O253+O247</f>
        <v>227206.7</v>
      </c>
      <c r="P255" s="151"/>
      <c r="Q255" s="151"/>
      <c r="R255" s="58"/>
    </row>
    <row r="256" spans="1:18" x14ac:dyDescent="0.2">
      <c r="A256" s="56"/>
      <c r="B256" s="55"/>
      <c r="C256" s="56"/>
      <c r="D256" s="56"/>
      <c r="E256" s="56"/>
      <c r="F256" s="56"/>
      <c r="G256" s="56"/>
      <c r="H256" s="56"/>
      <c r="I256" s="56"/>
      <c r="J256" s="77"/>
      <c r="K256" s="19" t="s">
        <v>254</v>
      </c>
      <c r="L256" s="6" t="s">
        <v>23</v>
      </c>
      <c r="M256" s="6">
        <f>M262+M263+M264+M265</f>
        <v>4</v>
      </c>
      <c r="N256" s="9">
        <f>N262+N263+N264+N265</f>
        <v>37888.199999999997</v>
      </c>
      <c r="O256" s="15">
        <f>O262+O263+O264+O265</f>
        <v>37888.199999999997</v>
      </c>
      <c r="P256" s="151"/>
      <c r="Q256" s="151"/>
      <c r="R256" s="58"/>
    </row>
    <row r="257" spans="1:24" x14ac:dyDescent="0.2">
      <c r="A257" s="56" t="s">
        <v>20</v>
      </c>
      <c r="B257" s="55" t="s">
        <v>121</v>
      </c>
      <c r="C257" s="56" t="s">
        <v>23</v>
      </c>
      <c r="D257" s="56">
        <v>1</v>
      </c>
      <c r="E257" s="56">
        <f>F257+G257+H257+I257</f>
        <v>13814.7</v>
      </c>
      <c r="F257" s="56">
        <v>13814.7</v>
      </c>
      <c r="G257" s="56">
        <v>0</v>
      </c>
      <c r="H257" s="56">
        <v>0</v>
      </c>
      <c r="I257" s="56">
        <v>0</v>
      </c>
      <c r="J257" s="113"/>
      <c r="K257" s="144"/>
      <c r="L257" s="144"/>
      <c r="M257" s="144"/>
      <c r="N257" s="144"/>
      <c r="O257" s="144"/>
      <c r="P257" s="6"/>
      <c r="Q257" s="6"/>
      <c r="R257" s="26"/>
    </row>
    <row r="258" spans="1:24" x14ac:dyDescent="0.2">
      <c r="A258" s="56" t="s">
        <v>21</v>
      </c>
      <c r="B258" s="55" t="s">
        <v>137</v>
      </c>
      <c r="C258" s="56" t="s">
        <v>23</v>
      </c>
      <c r="D258" s="56">
        <v>1</v>
      </c>
      <c r="E258" s="56">
        <f t="shared" ref="E258:E261" si="24">F258+G258+H258+I258</f>
        <v>83262.600000000006</v>
      </c>
      <c r="F258" s="56">
        <v>83262.600000000006</v>
      </c>
      <c r="G258" s="56">
        <v>0</v>
      </c>
      <c r="H258" s="56">
        <v>0</v>
      </c>
      <c r="I258" s="56">
        <v>0</v>
      </c>
      <c r="J258" s="113"/>
      <c r="K258" s="144"/>
      <c r="L258" s="144"/>
      <c r="M258" s="144"/>
      <c r="N258" s="144"/>
      <c r="O258" s="144"/>
      <c r="P258" s="85"/>
      <c r="Q258" s="85"/>
      <c r="R258" s="83">
        <v>0</v>
      </c>
    </row>
    <row r="259" spans="1:24" ht="25.5" x14ac:dyDescent="0.2">
      <c r="A259" s="56" t="s">
        <v>22</v>
      </c>
      <c r="B259" s="55" t="s">
        <v>97</v>
      </c>
      <c r="C259" s="56" t="s">
        <v>23</v>
      </c>
      <c r="D259" s="56">
        <v>1</v>
      </c>
      <c r="E259" s="56">
        <f t="shared" si="24"/>
        <v>38654.800000000003</v>
      </c>
      <c r="F259" s="56">
        <v>38654.800000000003</v>
      </c>
      <c r="G259" s="56">
        <v>0</v>
      </c>
      <c r="H259" s="56">
        <v>0</v>
      </c>
      <c r="I259" s="56">
        <v>0</v>
      </c>
      <c r="J259" s="113"/>
      <c r="K259" s="144"/>
      <c r="L259" s="144"/>
      <c r="M259" s="144"/>
      <c r="N259" s="144"/>
      <c r="O259" s="144"/>
      <c r="P259" s="88">
        <f>P54+P111+P160+P203+P238</f>
        <v>0</v>
      </c>
      <c r="Q259" s="88">
        <f>Q54+Q111+Q160+Q203+Q238</f>
        <v>0</v>
      </c>
      <c r="R259" s="95">
        <v>0</v>
      </c>
    </row>
    <row r="260" spans="1:24" x14ac:dyDescent="0.2">
      <c r="A260" s="56" t="s">
        <v>24</v>
      </c>
      <c r="B260" s="55" t="s">
        <v>122</v>
      </c>
      <c r="C260" s="56" t="s">
        <v>23</v>
      </c>
      <c r="D260" s="56">
        <v>1</v>
      </c>
      <c r="E260" s="56">
        <f t="shared" si="24"/>
        <v>16270.1</v>
      </c>
      <c r="F260" s="56">
        <v>16270.1</v>
      </c>
      <c r="G260" s="56">
        <v>0</v>
      </c>
      <c r="H260" s="56">
        <v>0</v>
      </c>
      <c r="I260" s="56">
        <v>0</v>
      </c>
      <c r="J260" s="113"/>
      <c r="K260" s="144"/>
      <c r="L260" s="144"/>
      <c r="M260" s="144"/>
      <c r="N260" s="144"/>
      <c r="O260" s="144"/>
      <c r="P260" s="92">
        <f>P13+P79+P143+P190+P229</f>
        <v>0</v>
      </c>
      <c r="Q260" s="92">
        <f>Q13+Q79+Q143+Q190+Q229</f>
        <v>0</v>
      </c>
      <c r="R260" s="95">
        <v>0</v>
      </c>
    </row>
    <row r="261" spans="1:24" ht="25.5" x14ac:dyDescent="0.2">
      <c r="A261" s="56" t="s">
        <v>25</v>
      </c>
      <c r="B261" s="55" t="s">
        <v>138</v>
      </c>
      <c r="C261" s="56" t="s">
        <v>23</v>
      </c>
      <c r="D261" s="56">
        <v>1</v>
      </c>
      <c r="E261" s="56">
        <f t="shared" si="24"/>
        <v>5189.3999999999996</v>
      </c>
      <c r="F261" s="56">
        <v>5189.3999999999996</v>
      </c>
      <c r="G261" s="56">
        <v>0</v>
      </c>
      <c r="H261" s="56">
        <v>0</v>
      </c>
      <c r="I261" s="56">
        <v>0</v>
      </c>
      <c r="J261" s="77"/>
      <c r="K261" s="55"/>
      <c r="L261" s="56"/>
      <c r="M261" s="56"/>
      <c r="N261" s="56"/>
      <c r="O261" s="56"/>
      <c r="P261" s="92">
        <f>P27+P109+P158+P198+P234</f>
        <v>0</v>
      </c>
      <c r="Q261" s="92">
        <f>Q27+Q109+Q158+Q198+Q234</f>
        <v>0</v>
      </c>
      <c r="R261" s="95">
        <v>0</v>
      </c>
    </row>
    <row r="262" spans="1:24" ht="31.5" customHeight="1" x14ac:dyDescent="0.2">
      <c r="A262" s="56"/>
      <c r="B262" s="55"/>
      <c r="C262" s="56"/>
      <c r="D262" s="56"/>
      <c r="E262" s="56"/>
      <c r="F262" s="56"/>
      <c r="G262" s="56"/>
      <c r="H262" s="56"/>
      <c r="I262" s="56"/>
      <c r="J262" s="77" t="s">
        <v>17</v>
      </c>
      <c r="K262" s="55" t="s">
        <v>323</v>
      </c>
      <c r="L262" s="56" t="s">
        <v>23</v>
      </c>
      <c r="M262" s="56">
        <v>1</v>
      </c>
      <c r="N262" s="56">
        <f>O262+P199+Q199+R199</f>
        <v>8528.5</v>
      </c>
      <c r="O262" s="56">
        <v>8528.5</v>
      </c>
      <c r="P262" s="92"/>
      <c r="Q262" s="92"/>
      <c r="R262" s="95"/>
    </row>
    <row r="263" spans="1:24" ht="31.5" customHeight="1" x14ac:dyDescent="0.2">
      <c r="A263" s="56"/>
      <c r="B263" s="55"/>
      <c r="C263" s="56"/>
      <c r="D263" s="56"/>
      <c r="E263" s="56"/>
      <c r="F263" s="56"/>
      <c r="G263" s="56"/>
      <c r="H263" s="56"/>
      <c r="I263" s="56"/>
      <c r="J263" s="77" t="s">
        <v>18</v>
      </c>
      <c r="K263" s="55" t="s">
        <v>100</v>
      </c>
      <c r="L263" s="56" t="s">
        <v>23</v>
      </c>
      <c r="M263" s="56">
        <v>1</v>
      </c>
      <c r="N263" s="56">
        <f>O263+P200+Q200+R200</f>
        <v>6474.5</v>
      </c>
      <c r="O263" s="56">
        <v>6474.5</v>
      </c>
      <c r="P263" s="92"/>
      <c r="Q263" s="92"/>
      <c r="R263" s="95"/>
    </row>
    <row r="264" spans="1:24" x14ac:dyDescent="0.2">
      <c r="A264" s="56"/>
      <c r="B264" s="55"/>
      <c r="C264" s="56"/>
      <c r="D264" s="56"/>
      <c r="E264" s="56"/>
      <c r="F264" s="56"/>
      <c r="G264" s="56"/>
      <c r="H264" s="56"/>
      <c r="I264" s="56"/>
      <c r="J264" s="77" t="s">
        <v>19</v>
      </c>
      <c r="K264" s="55" t="s">
        <v>58</v>
      </c>
      <c r="L264" s="56" t="s">
        <v>23</v>
      </c>
      <c r="M264" s="56">
        <v>1</v>
      </c>
      <c r="N264" s="56">
        <f>O264+P201+Q201+R201</f>
        <v>9169.4</v>
      </c>
      <c r="O264" s="56">
        <v>9169.4</v>
      </c>
      <c r="P264" s="92"/>
      <c r="Q264" s="92"/>
      <c r="R264" s="95"/>
    </row>
    <row r="265" spans="1:24" ht="25.5" x14ac:dyDescent="0.2">
      <c r="A265" s="56"/>
      <c r="B265" s="55"/>
      <c r="C265" s="56"/>
      <c r="D265" s="56"/>
      <c r="E265" s="56"/>
      <c r="F265" s="56"/>
      <c r="G265" s="56"/>
      <c r="H265" s="56"/>
      <c r="I265" s="56"/>
      <c r="J265" s="77" t="s">
        <v>20</v>
      </c>
      <c r="K265" s="37" t="s">
        <v>267</v>
      </c>
      <c r="L265" s="4" t="s">
        <v>23</v>
      </c>
      <c r="M265" s="4">
        <v>1</v>
      </c>
      <c r="N265" s="56">
        <f>O265+P202+Q202+R202</f>
        <v>13715.8</v>
      </c>
      <c r="O265" s="56">
        <v>13715.8</v>
      </c>
      <c r="P265" s="92"/>
      <c r="Q265" s="92"/>
      <c r="R265" s="95"/>
    </row>
    <row r="266" spans="1:24" x14ac:dyDescent="0.2">
      <c r="A266" s="4"/>
      <c r="B266" s="19" t="s">
        <v>52</v>
      </c>
      <c r="C266" s="15" t="s">
        <v>35</v>
      </c>
      <c r="D266" s="15" t="s">
        <v>36</v>
      </c>
      <c r="E266" s="13">
        <f>E243+E244+E245+E246+E247+E248+E249+E250+E251+E252+E257+E258+E259+E260+E261</f>
        <v>492625.50000000006</v>
      </c>
      <c r="F266" s="13">
        <f>F243+F244+F245+F246+F247+F248+F249+F250+F251+F252+F257+F258+F259+F260+F261</f>
        <v>492625.50000000006</v>
      </c>
      <c r="G266" s="30">
        <v>0</v>
      </c>
      <c r="H266" s="15">
        <v>0</v>
      </c>
      <c r="I266" s="15">
        <v>0</v>
      </c>
      <c r="J266" s="80"/>
      <c r="K266" s="72" t="s">
        <v>52</v>
      </c>
      <c r="L266" s="58" t="s">
        <v>35</v>
      </c>
      <c r="M266" s="58" t="s">
        <v>36</v>
      </c>
      <c r="N266" s="79">
        <f>N256+N255</f>
        <v>265094.90000000002</v>
      </c>
      <c r="O266" s="79">
        <f>O255+O256</f>
        <v>265094.90000000002</v>
      </c>
      <c r="P266" s="88" t="e">
        <f>P70+P129+P180+P215+P248</f>
        <v>#REF!</v>
      </c>
      <c r="Q266" s="88" t="e">
        <f>Q70+Q129+Q180+Q215+Q248</f>
        <v>#REF!</v>
      </c>
      <c r="R266" s="93">
        <v>0</v>
      </c>
    </row>
    <row r="267" spans="1:24" x14ac:dyDescent="0.2">
      <c r="A267" s="39"/>
      <c r="B267" s="377" t="s">
        <v>37</v>
      </c>
      <c r="C267" s="377"/>
      <c r="D267" s="377"/>
      <c r="E267" s="377"/>
      <c r="F267" s="377"/>
      <c r="G267" s="377"/>
      <c r="H267" s="377"/>
      <c r="I267" s="39"/>
      <c r="J267" s="77"/>
      <c r="K267" s="72" t="s">
        <v>37</v>
      </c>
      <c r="L267" s="72"/>
      <c r="M267" s="72"/>
      <c r="N267" s="72"/>
      <c r="O267" s="72"/>
      <c r="P267" s="92" t="e">
        <f>P56+P113+P162+P207+P240</f>
        <v>#REF!</v>
      </c>
      <c r="Q267" s="92" t="e">
        <f>Q56+Q113+Q162+Q207+Q240</f>
        <v>#REF!</v>
      </c>
      <c r="R267" s="95">
        <v>0</v>
      </c>
    </row>
    <row r="268" spans="1:24" ht="25.5" x14ac:dyDescent="0.2">
      <c r="A268" s="56" t="s">
        <v>26</v>
      </c>
      <c r="B268" s="55" t="s">
        <v>211</v>
      </c>
      <c r="C268" s="56" t="s">
        <v>9</v>
      </c>
      <c r="D268" s="56">
        <v>668</v>
      </c>
      <c r="E268" s="56">
        <f>F268+G268+H268+I268</f>
        <v>26595.3</v>
      </c>
      <c r="F268" s="56">
        <v>26595.3</v>
      </c>
      <c r="G268" s="56">
        <v>0</v>
      </c>
      <c r="H268" s="56">
        <v>0</v>
      </c>
      <c r="I268" s="56">
        <v>0</v>
      </c>
      <c r="J268" s="77" t="s">
        <v>21</v>
      </c>
      <c r="K268" s="55" t="s">
        <v>324</v>
      </c>
      <c r="L268" s="56" t="s">
        <v>9</v>
      </c>
      <c r="M268" s="56">
        <v>190</v>
      </c>
      <c r="N268" s="56">
        <v>4849.8999999999996</v>
      </c>
      <c r="O268" s="56">
        <v>4849.8999999999996</v>
      </c>
      <c r="P268" s="92">
        <f>P60+P121++P171+P212+P245</f>
        <v>0</v>
      </c>
      <c r="Q268" s="92">
        <f>Q60+Q121+Q171+Q212+Q245</f>
        <v>0</v>
      </c>
      <c r="R268" s="95">
        <v>0</v>
      </c>
    </row>
    <row r="269" spans="1:24" ht="38.25" x14ac:dyDescent="0.2">
      <c r="A269" s="56" t="s">
        <v>27</v>
      </c>
      <c r="B269" s="55" t="s">
        <v>139</v>
      </c>
      <c r="C269" s="56" t="s">
        <v>113</v>
      </c>
      <c r="D269" s="56">
        <v>1937.5</v>
      </c>
      <c r="E269" s="56">
        <f t="shared" ref="E269:E272" si="25">F269+G269+H269+I269</f>
        <v>139070.9</v>
      </c>
      <c r="F269" s="56">
        <v>139070.9</v>
      </c>
      <c r="G269" s="56">
        <v>0</v>
      </c>
      <c r="H269" s="56">
        <v>0</v>
      </c>
      <c r="I269" s="56">
        <v>0</v>
      </c>
      <c r="J269" s="113"/>
      <c r="K269" s="144"/>
      <c r="L269" s="144"/>
      <c r="M269" s="144"/>
      <c r="N269" s="144"/>
      <c r="O269" s="144"/>
      <c r="P269" s="94">
        <v>0</v>
      </c>
      <c r="Q269" s="94">
        <v>0</v>
      </c>
      <c r="R269" s="93">
        <v>0</v>
      </c>
    </row>
    <row r="270" spans="1:24" ht="25.5" x14ac:dyDescent="0.2">
      <c r="A270" s="56" t="s">
        <v>28</v>
      </c>
      <c r="B270" s="55" t="s">
        <v>212</v>
      </c>
      <c r="C270" s="56" t="s">
        <v>114</v>
      </c>
      <c r="D270" s="56">
        <v>688</v>
      </c>
      <c r="E270" s="56">
        <f t="shared" si="25"/>
        <v>5263.9</v>
      </c>
      <c r="F270" s="56">
        <v>5263.9</v>
      </c>
      <c r="G270" s="56">
        <v>0</v>
      </c>
      <c r="H270" s="56">
        <v>0</v>
      </c>
      <c r="I270" s="56">
        <v>0</v>
      </c>
      <c r="J270" s="113"/>
      <c r="K270" s="144"/>
      <c r="L270" s="144"/>
      <c r="M270" s="144"/>
      <c r="N270" s="144"/>
      <c r="O270" s="144"/>
      <c r="P270" s="96">
        <v>0</v>
      </c>
      <c r="Q270" s="96">
        <f>Q72+Q131+Q182+Q221+Q250</f>
        <v>0</v>
      </c>
      <c r="R270" s="95">
        <v>0</v>
      </c>
      <c r="S270" s="136"/>
      <c r="T270" s="55"/>
      <c r="U270" s="56"/>
      <c r="V270" s="56"/>
      <c r="W270" s="56"/>
      <c r="X270" s="56"/>
    </row>
    <row r="271" spans="1:24" ht="38.25" x14ac:dyDescent="0.2">
      <c r="A271" s="56" t="s">
        <v>29</v>
      </c>
      <c r="B271" s="55" t="s">
        <v>140</v>
      </c>
      <c r="C271" s="56" t="s">
        <v>113</v>
      </c>
      <c r="D271" s="56">
        <v>2230</v>
      </c>
      <c r="E271" s="56">
        <f t="shared" si="25"/>
        <v>8959.1</v>
      </c>
      <c r="F271" s="56">
        <v>8959.1</v>
      </c>
      <c r="G271" s="56">
        <v>0</v>
      </c>
      <c r="H271" s="56">
        <v>0</v>
      </c>
      <c r="I271" s="56">
        <v>0</v>
      </c>
      <c r="J271" s="113"/>
      <c r="K271" s="144"/>
      <c r="L271" s="144"/>
      <c r="M271" s="144"/>
      <c r="N271" s="144"/>
      <c r="O271" s="144"/>
      <c r="P271" s="96">
        <v>0</v>
      </c>
      <c r="Q271" s="96">
        <v>0</v>
      </c>
      <c r="R271" s="95">
        <v>0</v>
      </c>
      <c r="S271" s="136"/>
      <c r="T271" s="55"/>
      <c r="U271" s="56"/>
      <c r="V271" s="56"/>
      <c r="W271" s="56"/>
      <c r="X271" s="56"/>
    </row>
    <row r="272" spans="1:24" ht="25.5" x14ac:dyDescent="0.2">
      <c r="A272" s="56" t="s">
        <v>31</v>
      </c>
      <c r="B272" s="55" t="s">
        <v>233</v>
      </c>
      <c r="C272" s="56" t="s">
        <v>113</v>
      </c>
      <c r="D272" s="56">
        <v>6267</v>
      </c>
      <c r="E272" s="56">
        <f t="shared" si="25"/>
        <v>241448.9</v>
      </c>
      <c r="F272" s="56">
        <v>241448.9</v>
      </c>
      <c r="G272" s="56">
        <v>0</v>
      </c>
      <c r="H272" s="56">
        <v>0</v>
      </c>
      <c r="I272" s="56">
        <v>0</v>
      </c>
      <c r="J272" s="113"/>
      <c r="K272" s="144"/>
      <c r="L272" s="144"/>
      <c r="M272" s="144"/>
      <c r="N272" s="144"/>
      <c r="O272" s="144"/>
      <c r="P272" s="97" t="e">
        <f>P259+P266+P269</f>
        <v>#REF!</v>
      </c>
      <c r="Q272" s="97" t="e">
        <f>Q259+Q266+Q269</f>
        <v>#REF!</v>
      </c>
      <c r="R272" s="103"/>
      <c r="S272" s="136"/>
      <c r="T272" s="55"/>
      <c r="U272" s="56"/>
      <c r="V272" s="56"/>
      <c r="W272" s="56"/>
      <c r="X272" s="56"/>
    </row>
    <row r="273" spans="1:24" ht="25.5" x14ac:dyDescent="0.2">
      <c r="A273" s="56"/>
      <c r="B273" s="55"/>
      <c r="C273" s="56"/>
      <c r="D273" s="56"/>
      <c r="E273" s="56"/>
      <c r="F273" s="56"/>
      <c r="G273" s="56"/>
      <c r="H273" s="56"/>
      <c r="I273" s="56"/>
      <c r="J273" s="77" t="s">
        <v>22</v>
      </c>
      <c r="K273" s="55" t="s">
        <v>313</v>
      </c>
      <c r="L273" s="56" t="s">
        <v>9</v>
      </c>
      <c r="M273" s="56">
        <v>426</v>
      </c>
      <c r="N273" s="56">
        <v>41708.699999999997</v>
      </c>
      <c r="O273" s="56">
        <v>41708.699999999997</v>
      </c>
      <c r="P273" s="97"/>
      <c r="Q273" s="97"/>
      <c r="R273" s="103"/>
      <c r="S273" s="136"/>
      <c r="T273" s="55"/>
      <c r="U273" s="56"/>
      <c r="V273" s="56"/>
      <c r="W273" s="56"/>
      <c r="X273" s="56"/>
    </row>
    <row r="274" spans="1:24" ht="25.5" x14ac:dyDescent="0.2">
      <c r="A274" s="56"/>
      <c r="B274" s="55"/>
      <c r="C274" s="56"/>
      <c r="D274" s="56"/>
      <c r="E274" s="56"/>
      <c r="F274" s="56"/>
      <c r="G274" s="56"/>
      <c r="H274" s="56"/>
      <c r="I274" s="56"/>
      <c r="J274" s="77" t="s">
        <v>24</v>
      </c>
      <c r="K274" s="55" t="s">
        <v>314</v>
      </c>
      <c r="L274" s="56" t="s">
        <v>9</v>
      </c>
      <c r="M274" s="56">
        <v>360</v>
      </c>
      <c r="N274" s="56">
        <v>25773.599999999999</v>
      </c>
      <c r="O274" s="56">
        <v>25773.599999999999</v>
      </c>
      <c r="P274" s="97"/>
      <c r="Q274" s="97"/>
      <c r="R274" s="103"/>
      <c r="S274" s="136"/>
      <c r="T274" s="55"/>
      <c r="U274" s="56"/>
      <c r="V274" s="56"/>
      <c r="W274" s="56"/>
      <c r="X274" s="56"/>
    </row>
    <row r="275" spans="1:24" ht="25.5" x14ac:dyDescent="0.2">
      <c r="A275" s="56"/>
      <c r="B275" s="55"/>
      <c r="C275" s="56"/>
      <c r="D275" s="56"/>
      <c r="E275" s="56"/>
      <c r="F275" s="56"/>
      <c r="G275" s="56"/>
      <c r="H275" s="56"/>
      <c r="I275" s="56"/>
      <c r="J275" s="77" t="s">
        <v>25</v>
      </c>
      <c r="K275" s="55" t="s">
        <v>314</v>
      </c>
      <c r="L275" s="56" t="s">
        <v>9</v>
      </c>
      <c r="M275" s="56">
        <v>290</v>
      </c>
      <c r="N275" s="56">
        <v>22336.1</v>
      </c>
      <c r="O275" s="56">
        <v>22336.1</v>
      </c>
      <c r="P275" s="97"/>
      <c r="Q275" s="97"/>
      <c r="R275" s="103"/>
      <c r="S275" s="136"/>
      <c r="T275" s="55"/>
      <c r="U275" s="56"/>
      <c r="V275" s="56"/>
      <c r="W275" s="56"/>
      <c r="X275" s="56"/>
    </row>
    <row r="276" spans="1:24" x14ac:dyDescent="0.2">
      <c r="A276" s="56"/>
      <c r="B276" s="55"/>
      <c r="C276" s="56"/>
      <c r="D276" s="56"/>
      <c r="E276" s="56"/>
      <c r="F276" s="56"/>
      <c r="G276" s="56"/>
      <c r="H276" s="56"/>
      <c r="I276" s="56"/>
      <c r="J276" s="77"/>
      <c r="K276" s="8" t="s">
        <v>8</v>
      </c>
      <c r="L276" s="6" t="s">
        <v>9</v>
      </c>
      <c r="M276" s="6">
        <f>M273+M274+M268+M275</f>
        <v>1266</v>
      </c>
      <c r="N276" s="6">
        <f>N273+N274+N268+N275</f>
        <v>94668.299999999988</v>
      </c>
      <c r="O276" s="6">
        <f>O273+O274+O268+O275</f>
        <v>94668.299999999988</v>
      </c>
      <c r="P276" s="97"/>
      <c r="Q276" s="97"/>
      <c r="R276" s="103"/>
      <c r="S276" s="136"/>
      <c r="T276" s="55"/>
      <c r="U276" s="56"/>
      <c r="V276" s="56"/>
      <c r="W276" s="56"/>
      <c r="X276" s="56"/>
    </row>
    <row r="277" spans="1:24" x14ac:dyDescent="0.2">
      <c r="A277" s="56"/>
      <c r="B277" s="55"/>
      <c r="C277" s="56"/>
      <c r="D277" s="56"/>
      <c r="E277" s="56"/>
      <c r="F277" s="56"/>
      <c r="G277" s="56"/>
      <c r="H277" s="56"/>
      <c r="I277" s="56"/>
      <c r="J277" s="77"/>
      <c r="K277" s="8" t="s">
        <v>254</v>
      </c>
      <c r="L277" s="6" t="s">
        <v>23</v>
      </c>
      <c r="M277" s="6">
        <f>M279+M280</f>
        <v>2</v>
      </c>
      <c r="N277" s="9">
        <f>N279+N280</f>
        <v>27793.1</v>
      </c>
      <c r="O277" s="15">
        <f>O279+O280</f>
        <v>27793.1</v>
      </c>
      <c r="P277" s="97"/>
      <c r="Q277" s="97"/>
      <c r="R277" s="103"/>
      <c r="S277" s="136"/>
      <c r="T277" s="55"/>
      <c r="U277" s="56"/>
      <c r="V277" s="56"/>
      <c r="W277" s="56"/>
      <c r="X277" s="56"/>
    </row>
    <row r="278" spans="1:24" ht="25.5" customHeight="1" x14ac:dyDescent="0.2">
      <c r="A278" s="4" t="s">
        <v>32</v>
      </c>
      <c r="B278" s="55" t="s">
        <v>133</v>
      </c>
      <c r="C278" s="56" t="s">
        <v>23</v>
      </c>
      <c r="D278" s="56">
        <v>1</v>
      </c>
      <c r="E278" s="56">
        <v>15340.7</v>
      </c>
      <c r="F278" s="56">
        <v>15340.7</v>
      </c>
      <c r="G278" s="56">
        <v>0</v>
      </c>
      <c r="H278" s="56">
        <v>0</v>
      </c>
      <c r="I278" s="56">
        <v>0</v>
      </c>
      <c r="J278" s="113"/>
      <c r="K278" s="144"/>
      <c r="L278" s="144"/>
      <c r="M278" s="144"/>
      <c r="N278" s="144"/>
      <c r="O278" s="144"/>
      <c r="P278" s="101">
        <v>0</v>
      </c>
      <c r="Q278" s="101" t="e">
        <f>Q260+Q267+Q270</f>
        <v>#REF!</v>
      </c>
      <c r="R278" s="104"/>
      <c r="S278" s="136"/>
      <c r="T278" s="55"/>
      <c r="U278" s="56"/>
      <c r="V278" s="56"/>
      <c r="W278" s="56"/>
      <c r="X278" s="56"/>
    </row>
    <row r="279" spans="1:24" ht="25.5" customHeight="1" x14ac:dyDescent="0.2">
      <c r="A279" s="4"/>
      <c r="B279" s="55"/>
      <c r="C279" s="56"/>
      <c r="D279" s="56"/>
      <c r="E279" s="56"/>
      <c r="F279" s="56"/>
      <c r="G279" s="56"/>
      <c r="H279" s="56"/>
      <c r="I279" s="56"/>
      <c r="J279" s="77" t="s">
        <v>26</v>
      </c>
      <c r="K279" s="37" t="s">
        <v>325</v>
      </c>
      <c r="L279" s="4" t="s">
        <v>23</v>
      </c>
      <c r="M279" s="4">
        <v>1</v>
      </c>
      <c r="N279" s="5">
        <v>14077.3</v>
      </c>
      <c r="O279" s="56">
        <v>14077.3</v>
      </c>
      <c r="P279" s="101"/>
      <c r="Q279" s="101"/>
      <c r="R279" s="104"/>
      <c r="S279" s="129"/>
      <c r="T279" s="130"/>
      <c r="U279" s="125"/>
      <c r="V279" s="125"/>
      <c r="W279" s="125"/>
      <c r="X279" s="125"/>
    </row>
    <row r="280" spans="1:24" ht="20.25" customHeight="1" x14ac:dyDescent="0.2">
      <c r="A280" s="4"/>
      <c r="B280" s="55"/>
      <c r="C280" s="56"/>
      <c r="D280" s="56"/>
      <c r="E280" s="56"/>
      <c r="F280" s="56"/>
      <c r="G280" s="56"/>
      <c r="H280" s="56"/>
      <c r="I280" s="56"/>
      <c r="J280" s="77" t="s">
        <v>27</v>
      </c>
      <c r="K280" s="37" t="s">
        <v>267</v>
      </c>
      <c r="L280" s="4" t="s">
        <v>23</v>
      </c>
      <c r="M280" s="4">
        <v>1</v>
      </c>
      <c r="N280" s="5">
        <v>13715.8</v>
      </c>
      <c r="O280" s="56">
        <v>13715.8</v>
      </c>
      <c r="P280" s="101"/>
      <c r="Q280" s="101"/>
      <c r="R280" s="104"/>
      <c r="S280" s="129"/>
      <c r="T280" s="130"/>
      <c r="U280" s="125"/>
      <c r="V280" s="125"/>
      <c r="W280" s="125"/>
      <c r="X280" s="125"/>
    </row>
    <row r="281" spans="1:24" x14ac:dyDescent="0.2">
      <c r="A281" s="4"/>
      <c r="B281" s="19" t="s">
        <v>46</v>
      </c>
      <c r="C281" s="15" t="s">
        <v>35</v>
      </c>
      <c r="D281" s="15" t="s">
        <v>36</v>
      </c>
      <c r="E281" s="13">
        <f>E268+E269+E270+E271+E272+E278</f>
        <v>436678.8</v>
      </c>
      <c r="F281" s="13">
        <f>F268+F269+F270+F271+F272+F278</f>
        <v>436678.8</v>
      </c>
      <c r="G281" s="30">
        <v>0</v>
      </c>
      <c r="H281" s="15">
        <v>0</v>
      </c>
      <c r="I281" s="15">
        <v>0</v>
      </c>
      <c r="J281" s="80"/>
      <c r="K281" s="48" t="s">
        <v>46</v>
      </c>
      <c r="L281" s="14" t="s">
        <v>35</v>
      </c>
      <c r="M281" s="14" t="s">
        <v>36</v>
      </c>
      <c r="N281" s="73">
        <f>N277+N276</f>
        <v>122461.4</v>
      </c>
      <c r="O281" s="73">
        <f>O276+O277</f>
        <v>122461.4</v>
      </c>
      <c r="P281" s="101">
        <f>P261+P268+P271</f>
        <v>0</v>
      </c>
      <c r="Q281" s="101">
        <f>Q261+Q268+Q271</f>
        <v>0</v>
      </c>
      <c r="R281" s="104"/>
    </row>
    <row r="282" spans="1:24" ht="25.5" x14ac:dyDescent="0.2">
      <c r="A282" s="39"/>
      <c r="B282" s="377" t="s">
        <v>47</v>
      </c>
      <c r="C282" s="377"/>
      <c r="D282" s="377"/>
      <c r="E282" s="377"/>
      <c r="F282" s="377"/>
      <c r="G282" s="377"/>
      <c r="H282" s="377"/>
      <c r="I282" s="39"/>
      <c r="J282" s="77"/>
      <c r="K282" s="72" t="s">
        <v>47</v>
      </c>
      <c r="L282" s="72"/>
      <c r="M282" s="72"/>
      <c r="N282" s="72"/>
      <c r="O282" s="72"/>
      <c r="P282" s="105"/>
      <c r="Q282" s="105"/>
      <c r="R282" s="105"/>
    </row>
    <row r="283" spans="1:24" x14ac:dyDescent="0.2">
      <c r="A283" s="56"/>
      <c r="B283" s="19" t="s">
        <v>8</v>
      </c>
      <c r="C283" s="15" t="s">
        <v>23</v>
      </c>
      <c r="D283" s="15">
        <v>1</v>
      </c>
      <c r="E283" s="13">
        <f>E284</f>
        <v>232.5</v>
      </c>
      <c r="F283" s="13">
        <f>F284</f>
        <v>232.5</v>
      </c>
      <c r="G283" s="30">
        <f>G284</f>
        <v>0</v>
      </c>
      <c r="H283" s="30">
        <f>H284</f>
        <v>0</v>
      </c>
      <c r="I283" s="15">
        <v>0</v>
      </c>
      <c r="J283" s="77"/>
      <c r="K283" s="8" t="s">
        <v>8</v>
      </c>
      <c r="L283" s="6" t="s">
        <v>23</v>
      </c>
      <c r="M283" s="6">
        <v>1</v>
      </c>
      <c r="N283" s="9">
        <f>N284</f>
        <v>232.5</v>
      </c>
      <c r="O283" s="9">
        <f>O284</f>
        <v>232.5</v>
      </c>
      <c r="P283" s="105"/>
      <c r="Q283" s="105"/>
      <c r="R283" s="105"/>
    </row>
    <row r="284" spans="1:24" ht="25.5" x14ac:dyDescent="0.2">
      <c r="A284" s="56" t="s">
        <v>33</v>
      </c>
      <c r="B284" s="55" t="s">
        <v>49</v>
      </c>
      <c r="C284" s="56" t="s">
        <v>23</v>
      </c>
      <c r="D284" s="56">
        <v>1</v>
      </c>
      <c r="E284" s="11">
        <f>F284+G284+H284+I284</f>
        <v>232.5</v>
      </c>
      <c r="F284" s="11">
        <v>232.5</v>
      </c>
      <c r="G284" s="54">
        <v>0</v>
      </c>
      <c r="H284" s="54">
        <v>0</v>
      </c>
      <c r="I284" s="56">
        <v>0</v>
      </c>
      <c r="J284" s="77" t="s">
        <v>28</v>
      </c>
      <c r="K284" s="55" t="s">
        <v>49</v>
      </c>
      <c r="L284" s="56" t="s">
        <v>23</v>
      </c>
      <c r="M284" s="56">
        <v>1</v>
      </c>
      <c r="N284" s="11">
        <v>232.5</v>
      </c>
      <c r="O284" s="11">
        <v>232.5</v>
      </c>
      <c r="P284" s="79">
        <f>P282+P270+P251</f>
        <v>0</v>
      </c>
      <c r="Q284" s="79">
        <f>Q282+Q270+Q251</f>
        <v>0</v>
      </c>
      <c r="R284" s="58">
        <v>0</v>
      </c>
    </row>
    <row r="285" spans="1:24" x14ac:dyDescent="0.2">
      <c r="A285" s="56"/>
      <c r="B285" s="19" t="s">
        <v>50</v>
      </c>
      <c r="C285" s="15" t="s">
        <v>35</v>
      </c>
      <c r="D285" s="15" t="s">
        <v>36</v>
      </c>
      <c r="E285" s="13">
        <f t="shared" ref="E285:H285" si="26">E284</f>
        <v>232.5</v>
      </c>
      <c r="F285" s="13">
        <f>F283</f>
        <v>232.5</v>
      </c>
      <c r="G285" s="30">
        <f t="shared" si="26"/>
        <v>0</v>
      </c>
      <c r="H285" s="30">
        <f t="shared" si="26"/>
        <v>0</v>
      </c>
      <c r="I285" s="15">
        <v>0</v>
      </c>
      <c r="J285" s="77"/>
      <c r="K285" s="48" t="s">
        <v>50</v>
      </c>
      <c r="L285" s="14" t="s">
        <v>35</v>
      </c>
      <c r="M285" s="14" t="s">
        <v>36</v>
      </c>
      <c r="N285" s="79">
        <f>N284</f>
        <v>232.5</v>
      </c>
      <c r="O285" s="79">
        <f>O283</f>
        <v>232.5</v>
      </c>
      <c r="P285" s="6"/>
      <c r="Q285" s="6"/>
      <c r="R285" s="26"/>
    </row>
    <row r="286" spans="1:24" s="154" customFormat="1" ht="15" customHeight="1" x14ac:dyDescent="0.2">
      <c r="A286" s="43"/>
      <c r="B286" s="384" t="s">
        <v>72</v>
      </c>
      <c r="C286" s="385"/>
      <c r="D286" s="385"/>
      <c r="E286" s="385"/>
      <c r="F286" s="385"/>
      <c r="G286" s="385"/>
      <c r="H286" s="385"/>
      <c r="I286" s="386"/>
      <c r="J286" s="80"/>
      <c r="K286" s="80" t="s">
        <v>72</v>
      </c>
      <c r="L286" s="80"/>
      <c r="M286" s="80"/>
      <c r="N286" s="80"/>
      <c r="O286" s="80"/>
      <c r="P286" s="79">
        <f>P94+P146+P196+P238+P284</f>
        <v>0</v>
      </c>
      <c r="Q286" s="79">
        <f>Q94+Q146+Q196+Q238+Q284</f>
        <v>0</v>
      </c>
      <c r="R286" s="58">
        <v>0</v>
      </c>
    </row>
    <row r="287" spans="1:24" s="154" customFormat="1" x14ac:dyDescent="0.2">
      <c r="A287" s="15"/>
      <c r="B287" s="19" t="s">
        <v>60</v>
      </c>
      <c r="C287" s="15"/>
      <c r="D287" s="15"/>
      <c r="E287" s="13">
        <f>E305+E318+E322</f>
        <v>971449.6</v>
      </c>
      <c r="F287" s="13">
        <f>F305+F318+F322</f>
        <v>971449.6</v>
      </c>
      <c r="G287" s="15">
        <v>0</v>
      </c>
      <c r="H287" s="15">
        <v>0</v>
      </c>
      <c r="I287" s="56">
        <v>0</v>
      </c>
      <c r="J287" s="138"/>
      <c r="K287" s="78" t="s">
        <v>60</v>
      </c>
      <c r="L287" s="78"/>
      <c r="M287" s="6"/>
      <c r="N287" s="9">
        <f>N305+N318+N322</f>
        <v>348955</v>
      </c>
      <c r="O287" s="9">
        <f>O305+O318+O322</f>
        <v>348955</v>
      </c>
      <c r="P287" s="9" t="e">
        <f>P70+P117+P177+P215+P251</f>
        <v>#REF!</v>
      </c>
      <c r="Q287" s="9" t="e">
        <f>Q70+Q117+Q177+Q215+Q251</f>
        <v>#REF!</v>
      </c>
      <c r="R287" s="26">
        <v>0</v>
      </c>
    </row>
    <row r="288" spans="1:24" ht="25.5" x14ac:dyDescent="0.2">
      <c r="A288" s="14"/>
      <c r="B288" s="377" t="s">
        <v>7</v>
      </c>
      <c r="C288" s="377"/>
      <c r="D288" s="377"/>
      <c r="E288" s="377"/>
      <c r="F288" s="377"/>
      <c r="G288" s="377"/>
      <c r="H288" s="377"/>
      <c r="I288" s="39"/>
      <c r="J288" s="77"/>
      <c r="K288" s="72" t="s">
        <v>7</v>
      </c>
      <c r="L288" s="72"/>
      <c r="M288" s="72"/>
      <c r="N288" s="72"/>
      <c r="O288" s="72"/>
      <c r="P288" s="11">
        <f>P29+P98+P150+P200+P242</f>
        <v>0</v>
      </c>
      <c r="Q288" s="11">
        <f>Q29+Q98+Q150+Q200+Q242</f>
        <v>0</v>
      </c>
      <c r="R288" s="53">
        <v>0</v>
      </c>
    </row>
    <row r="289" spans="1:24" ht="25.5" x14ac:dyDescent="0.2">
      <c r="A289" s="56" t="s">
        <v>10</v>
      </c>
      <c r="B289" s="55" t="s">
        <v>213</v>
      </c>
      <c r="C289" s="56" t="s">
        <v>9</v>
      </c>
      <c r="D289" s="56">
        <v>430</v>
      </c>
      <c r="E289" s="11">
        <f>F289+G289+H289+I289</f>
        <v>27754.9</v>
      </c>
      <c r="F289" s="11">
        <v>27754.9</v>
      </c>
      <c r="G289" s="56">
        <v>0</v>
      </c>
      <c r="H289" s="56">
        <v>0</v>
      </c>
      <c r="I289" s="56">
        <v>0</v>
      </c>
      <c r="J289" s="113"/>
      <c r="K289" s="144"/>
      <c r="L289" s="144"/>
      <c r="M289" s="144"/>
      <c r="N289" s="144"/>
      <c r="O289" s="144"/>
      <c r="P289" s="11">
        <f>P43+P115+P171+P210+P247</f>
        <v>0</v>
      </c>
      <c r="Q289" s="11">
        <f>Q43+Q115+Q171+Q210+Q247</f>
        <v>0</v>
      </c>
      <c r="R289" s="53">
        <v>0</v>
      </c>
    </row>
    <row r="290" spans="1:24" ht="38.25" x14ac:dyDescent="0.2">
      <c r="A290" s="56" t="s">
        <v>11</v>
      </c>
      <c r="B290" s="55" t="s">
        <v>214</v>
      </c>
      <c r="C290" s="56" t="s">
        <v>9</v>
      </c>
      <c r="D290" s="56">
        <v>565</v>
      </c>
      <c r="E290" s="11">
        <f t="shared" ref="E290:E292" si="27">F290+G290+H290+I290</f>
        <v>9136.7999999999993</v>
      </c>
      <c r="F290" s="11">
        <v>9136.7999999999993</v>
      </c>
      <c r="G290" s="54">
        <v>0</v>
      </c>
      <c r="H290" s="56">
        <v>0</v>
      </c>
      <c r="I290" s="56">
        <v>0</v>
      </c>
      <c r="J290" s="77" t="s">
        <v>10</v>
      </c>
      <c r="K290" s="55" t="s">
        <v>329</v>
      </c>
      <c r="L290" s="56" t="s">
        <v>9</v>
      </c>
      <c r="M290" s="56">
        <v>280</v>
      </c>
      <c r="N290" s="11">
        <f>O290+P233+Q233+R233</f>
        <v>4640.3999999999996</v>
      </c>
      <c r="O290" s="11">
        <v>4640.3999999999996</v>
      </c>
      <c r="P290" s="9">
        <v>0</v>
      </c>
      <c r="Q290" s="9">
        <f>Q87+Q133+Q188+Q231+Q270</f>
        <v>0</v>
      </c>
      <c r="R290" s="108">
        <v>0</v>
      </c>
    </row>
    <row r="291" spans="1:24" ht="30" customHeight="1" x14ac:dyDescent="0.2">
      <c r="A291" s="56" t="s">
        <v>12</v>
      </c>
      <c r="B291" s="55" t="s">
        <v>141</v>
      </c>
      <c r="C291" s="56" t="s">
        <v>113</v>
      </c>
      <c r="D291" s="56">
        <v>1834</v>
      </c>
      <c r="E291" s="11">
        <f t="shared" si="27"/>
        <v>44468</v>
      </c>
      <c r="F291" s="11">
        <v>44468</v>
      </c>
      <c r="G291" s="54">
        <v>0</v>
      </c>
      <c r="H291" s="56">
        <v>0</v>
      </c>
      <c r="I291" s="56">
        <v>0</v>
      </c>
      <c r="J291" s="113"/>
      <c r="K291" s="144"/>
      <c r="L291" s="144"/>
      <c r="M291" s="144"/>
      <c r="N291" s="144"/>
      <c r="O291" s="144"/>
      <c r="P291" s="11">
        <f>P73+P120+P180+P222+P258</f>
        <v>0</v>
      </c>
      <c r="Q291" s="11">
        <f>Q73+Q120+Q180+Q222+Q258</f>
        <v>0</v>
      </c>
      <c r="R291" s="53">
        <v>0</v>
      </c>
    </row>
    <row r="292" spans="1:24" ht="38.25" x14ac:dyDescent="0.2">
      <c r="A292" s="56" t="s">
        <v>13</v>
      </c>
      <c r="B292" s="55" t="s">
        <v>142</v>
      </c>
      <c r="C292" s="56" t="s">
        <v>113</v>
      </c>
      <c r="D292" s="56">
        <v>4636</v>
      </c>
      <c r="E292" s="11">
        <f t="shared" si="27"/>
        <v>332931.8</v>
      </c>
      <c r="F292" s="11">
        <v>332931.8</v>
      </c>
      <c r="G292" s="54">
        <v>0</v>
      </c>
      <c r="H292" s="56">
        <v>0</v>
      </c>
      <c r="I292" s="56">
        <v>0</v>
      </c>
      <c r="J292" s="113"/>
      <c r="K292" s="144"/>
      <c r="L292" s="144"/>
      <c r="M292" s="144"/>
      <c r="N292" s="144"/>
      <c r="O292" s="144"/>
      <c r="P292" s="11" t="e">
        <f>P77+P129++P183+P228+P267</f>
        <v>#REF!</v>
      </c>
      <c r="Q292" s="11" t="e">
        <f>Q77+Q129+Q183+Q228+Q267</f>
        <v>#REF!</v>
      </c>
      <c r="R292" s="53">
        <v>0</v>
      </c>
      <c r="S292" s="136"/>
      <c r="T292" s="10"/>
      <c r="U292" s="3"/>
      <c r="V292" s="3"/>
      <c r="W292" s="12"/>
      <c r="X292" s="12"/>
    </row>
    <row r="293" spans="1:24" ht="25.5" x14ac:dyDescent="0.2">
      <c r="A293" s="56"/>
      <c r="B293" s="55"/>
      <c r="C293" s="56"/>
      <c r="D293" s="56"/>
      <c r="E293" s="11"/>
      <c r="F293" s="11"/>
      <c r="G293" s="54"/>
      <c r="H293" s="56"/>
      <c r="I293" s="56"/>
      <c r="J293" s="77" t="s">
        <v>11</v>
      </c>
      <c r="K293" s="55" t="s">
        <v>326</v>
      </c>
      <c r="L293" s="56" t="s">
        <v>9</v>
      </c>
      <c r="M293" s="56">
        <v>395</v>
      </c>
      <c r="N293" s="11">
        <f>O293+P230+Q230+R230</f>
        <v>26420.1</v>
      </c>
      <c r="O293" s="11">
        <v>26420.1</v>
      </c>
      <c r="P293" s="11"/>
      <c r="Q293" s="11"/>
      <c r="R293" s="53"/>
      <c r="S293" s="129"/>
      <c r="T293" s="131"/>
      <c r="U293" s="129"/>
      <c r="V293" s="129"/>
      <c r="W293" s="132"/>
      <c r="X293" s="132"/>
    </row>
    <row r="294" spans="1:24" ht="25.5" x14ac:dyDescent="0.2">
      <c r="A294" s="56"/>
      <c r="B294" s="55"/>
      <c r="C294" s="56"/>
      <c r="D294" s="56"/>
      <c r="E294" s="11"/>
      <c r="F294" s="11"/>
      <c r="G294" s="54"/>
      <c r="H294" s="56"/>
      <c r="I294" s="56"/>
      <c r="J294" s="77" t="s">
        <v>12</v>
      </c>
      <c r="K294" s="55" t="s">
        <v>327</v>
      </c>
      <c r="L294" s="56" t="s">
        <v>9</v>
      </c>
      <c r="M294" s="56">
        <v>414</v>
      </c>
      <c r="N294" s="11">
        <f>O294+P231+Q231+R231</f>
        <v>26546.400000000001</v>
      </c>
      <c r="O294" s="11">
        <v>26546.400000000001</v>
      </c>
      <c r="P294" s="11"/>
      <c r="Q294" s="11"/>
      <c r="R294" s="53"/>
      <c r="S294" s="129"/>
      <c r="T294" s="131"/>
      <c r="U294" s="129"/>
      <c r="V294" s="129"/>
      <c r="W294" s="132"/>
      <c r="X294" s="132"/>
    </row>
    <row r="295" spans="1:24" ht="25.5" x14ac:dyDescent="0.2">
      <c r="A295" s="56"/>
      <c r="B295" s="55"/>
      <c r="C295" s="56"/>
      <c r="D295" s="56"/>
      <c r="E295" s="11"/>
      <c r="F295" s="11"/>
      <c r="G295" s="54"/>
      <c r="H295" s="56"/>
      <c r="I295" s="56"/>
      <c r="J295" s="77" t="s">
        <v>13</v>
      </c>
      <c r="K295" s="55" t="s">
        <v>328</v>
      </c>
      <c r="L295" s="56" t="s">
        <v>9</v>
      </c>
      <c r="M295" s="56">
        <v>730</v>
      </c>
      <c r="N295" s="11">
        <f>O295+P232+Q232+R232</f>
        <v>18669.8</v>
      </c>
      <c r="O295" s="11">
        <v>18669.8</v>
      </c>
      <c r="P295" s="11"/>
      <c r="Q295" s="11"/>
      <c r="R295" s="53"/>
      <c r="S295" s="129"/>
      <c r="T295" s="131"/>
      <c r="U295" s="129"/>
      <c r="V295" s="129"/>
      <c r="W295" s="132"/>
      <c r="X295" s="132"/>
    </row>
    <row r="296" spans="1:24" x14ac:dyDescent="0.2">
      <c r="A296" s="56"/>
      <c r="B296" s="55"/>
      <c r="C296" s="56"/>
      <c r="D296" s="56"/>
      <c r="E296" s="11"/>
      <c r="F296" s="11"/>
      <c r="G296" s="54"/>
      <c r="H296" s="56"/>
      <c r="I296" s="56"/>
      <c r="J296" s="77"/>
      <c r="K296" s="8" t="s">
        <v>8</v>
      </c>
      <c r="L296" s="6" t="s">
        <v>9</v>
      </c>
      <c r="M296" s="6">
        <f>M293+M294+M295+M290</f>
        <v>1819</v>
      </c>
      <c r="N296" s="9">
        <f>N293+N294+N295+N290</f>
        <v>76276.7</v>
      </c>
      <c r="O296" s="9">
        <f>O293+O294+O295+O290</f>
        <v>76276.7</v>
      </c>
      <c r="P296" s="11"/>
      <c r="Q296" s="11"/>
      <c r="R296" s="53"/>
      <c r="S296" s="129"/>
      <c r="T296" s="131"/>
      <c r="U296" s="129"/>
      <c r="V296" s="129"/>
      <c r="W296" s="132"/>
      <c r="X296" s="132"/>
    </row>
    <row r="297" spans="1:24" x14ac:dyDescent="0.2">
      <c r="A297" s="56"/>
      <c r="B297" s="55"/>
      <c r="C297" s="56"/>
      <c r="D297" s="56"/>
      <c r="E297" s="11"/>
      <c r="F297" s="11"/>
      <c r="G297" s="54"/>
      <c r="H297" s="56"/>
      <c r="I297" s="56"/>
      <c r="J297" s="77"/>
      <c r="K297" s="8" t="s">
        <v>254</v>
      </c>
      <c r="L297" s="6" t="s">
        <v>23</v>
      </c>
      <c r="M297" s="6">
        <f>M302+M303+M304</f>
        <v>3</v>
      </c>
      <c r="N297" s="9">
        <f>N302+N303+N304</f>
        <v>133222.70000000001</v>
      </c>
      <c r="O297" s="13">
        <f>O302+O303+O304</f>
        <v>133222.70000000001</v>
      </c>
      <c r="P297" s="11"/>
      <c r="Q297" s="11"/>
      <c r="R297" s="53"/>
      <c r="S297" s="129"/>
      <c r="T297" s="131"/>
      <c r="U297" s="129"/>
      <c r="V297" s="129"/>
      <c r="W297" s="132"/>
      <c r="X297" s="132"/>
    </row>
    <row r="298" spans="1:24" ht="25.5" x14ac:dyDescent="0.2">
      <c r="A298" s="56" t="s">
        <v>14</v>
      </c>
      <c r="B298" s="55" t="s">
        <v>133</v>
      </c>
      <c r="C298" s="56" t="s">
        <v>23</v>
      </c>
      <c r="D298" s="56">
        <v>1</v>
      </c>
      <c r="E298" s="11">
        <f>F298+G298+H298+I298</f>
        <v>16261.2</v>
      </c>
      <c r="F298" s="11">
        <v>16261.2</v>
      </c>
      <c r="G298" s="56">
        <v>0</v>
      </c>
      <c r="H298" s="56">
        <v>0</v>
      </c>
      <c r="I298" s="56">
        <v>0</v>
      </c>
      <c r="J298" s="113"/>
      <c r="K298" s="144"/>
      <c r="L298" s="144"/>
      <c r="M298" s="144"/>
      <c r="N298" s="144"/>
      <c r="O298" s="144"/>
      <c r="P298" s="109">
        <f>P92+P144+P194+P236+P282</f>
        <v>0</v>
      </c>
      <c r="Q298" s="20">
        <v>0</v>
      </c>
      <c r="R298" s="20">
        <v>0</v>
      </c>
    </row>
    <row r="299" spans="1:24" x14ac:dyDescent="0.2">
      <c r="A299" s="56" t="s">
        <v>15</v>
      </c>
      <c r="B299" s="55" t="s">
        <v>122</v>
      </c>
      <c r="C299" s="56" t="s">
        <v>23</v>
      </c>
      <c r="D299" s="56">
        <v>1</v>
      </c>
      <c r="E299" s="11">
        <f t="shared" ref="E299:E301" si="28">F299+G299+H299+I299</f>
        <v>17246.3</v>
      </c>
      <c r="F299" s="11">
        <v>17246.3</v>
      </c>
      <c r="G299" s="56">
        <v>0</v>
      </c>
      <c r="H299" s="56">
        <v>0</v>
      </c>
      <c r="I299" s="56">
        <v>0</v>
      </c>
      <c r="J299" s="113"/>
      <c r="K299" s="144"/>
      <c r="L299" s="144"/>
      <c r="M299" s="144"/>
      <c r="N299" s="144"/>
      <c r="O299" s="144"/>
      <c r="P299" s="110">
        <f>P90+P142+P192+P234+P278</f>
        <v>0</v>
      </c>
      <c r="Q299" s="156" t="e">
        <f>Q90+Q142+Q192+Q234+Q278</f>
        <v>#REF!</v>
      </c>
      <c r="R299" s="53">
        <v>0</v>
      </c>
    </row>
    <row r="300" spans="1:24" x14ac:dyDescent="0.2">
      <c r="A300" s="4" t="s">
        <v>16</v>
      </c>
      <c r="B300" s="55" t="s">
        <v>123</v>
      </c>
      <c r="C300" s="56" t="s">
        <v>23</v>
      </c>
      <c r="D300" s="56">
        <v>1</v>
      </c>
      <c r="E300" s="11">
        <f t="shared" si="28"/>
        <v>30741.3</v>
      </c>
      <c r="F300" s="11">
        <v>30741.3</v>
      </c>
      <c r="G300" s="56">
        <v>0</v>
      </c>
      <c r="H300" s="56">
        <v>0</v>
      </c>
      <c r="I300" s="56">
        <v>0</v>
      </c>
      <c r="J300" s="113"/>
      <c r="K300" s="144"/>
      <c r="L300" s="144"/>
      <c r="M300" s="144"/>
      <c r="N300" s="144"/>
      <c r="O300" s="144"/>
      <c r="P300" s="53">
        <v>0</v>
      </c>
      <c r="Q300" s="53">
        <v>0</v>
      </c>
      <c r="R300" s="53">
        <v>0</v>
      </c>
    </row>
    <row r="301" spans="1:24" ht="25.5" x14ac:dyDescent="0.2">
      <c r="A301" s="4" t="s">
        <v>17</v>
      </c>
      <c r="B301" s="55" t="s">
        <v>30</v>
      </c>
      <c r="C301" s="56" t="s">
        <v>23</v>
      </c>
      <c r="D301" s="56">
        <v>1</v>
      </c>
      <c r="E301" s="11">
        <f t="shared" si="28"/>
        <v>14315.6</v>
      </c>
      <c r="F301" s="11">
        <v>14315.6</v>
      </c>
      <c r="G301" s="56">
        <v>0</v>
      </c>
      <c r="H301" s="56">
        <v>0</v>
      </c>
      <c r="I301" s="56">
        <v>0</v>
      </c>
      <c r="J301" s="113"/>
      <c r="K301" s="26"/>
      <c r="L301" s="144"/>
      <c r="M301" s="144"/>
      <c r="N301" s="144"/>
      <c r="O301" s="144"/>
      <c r="P301" s="144"/>
      <c r="Q301" s="144"/>
      <c r="R301" s="144"/>
    </row>
    <row r="302" spans="1:24" ht="25.5" x14ac:dyDescent="0.2">
      <c r="A302" s="4"/>
      <c r="B302" s="55"/>
      <c r="C302" s="56"/>
      <c r="D302" s="56"/>
      <c r="E302" s="11"/>
      <c r="F302" s="11"/>
      <c r="G302" s="56"/>
      <c r="H302" s="56"/>
      <c r="I302" s="56"/>
      <c r="J302" s="77" t="s">
        <v>14</v>
      </c>
      <c r="K302" s="37" t="s">
        <v>267</v>
      </c>
      <c r="L302" s="56" t="s">
        <v>23</v>
      </c>
      <c r="M302" s="56">
        <v>1</v>
      </c>
      <c r="N302" s="11">
        <f>O302+P235+Q235+R235</f>
        <v>9524.6</v>
      </c>
      <c r="O302" s="11">
        <v>9524.6</v>
      </c>
      <c r="P302" s="144"/>
      <c r="Q302" s="144"/>
      <c r="R302" s="144"/>
    </row>
    <row r="303" spans="1:24" ht="25.5" x14ac:dyDescent="0.2">
      <c r="A303" s="4"/>
      <c r="B303" s="55"/>
      <c r="C303" s="56"/>
      <c r="D303" s="56"/>
      <c r="E303" s="11"/>
      <c r="F303" s="11"/>
      <c r="G303" s="56"/>
      <c r="H303" s="56"/>
      <c r="I303" s="56"/>
      <c r="J303" s="77" t="s">
        <v>15</v>
      </c>
      <c r="K303" s="37" t="s">
        <v>330</v>
      </c>
      <c r="L303" s="4" t="s">
        <v>23</v>
      </c>
      <c r="M303" s="4">
        <v>1</v>
      </c>
      <c r="N303" s="56">
        <v>891.4</v>
      </c>
      <c r="O303" s="11">
        <v>891.4</v>
      </c>
      <c r="P303" s="144"/>
      <c r="Q303" s="144"/>
      <c r="R303" s="144"/>
    </row>
    <row r="304" spans="1:24" ht="25.5" x14ac:dyDescent="0.2">
      <c r="A304" s="4"/>
      <c r="B304" s="55"/>
      <c r="C304" s="56"/>
      <c r="D304" s="56"/>
      <c r="E304" s="11"/>
      <c r="F304" s="11"/>
      <c r="G304" s="56"/>
      <c r="H304" s="56"/>
      <c r="I304" s="56"/>
      <c r="J304" s="77" t="s">
        <v>16</v>
      </c>
      <c r="K304" s="37" t="s">
        <v>331</v>
      </c>
      <c r="L304" s="4" t="s">
        <v>23</v>
      </c>
      <c r="M304" s="4">
        <v>1</v>
      </c>
      <c r="N304" s="56">
        <v>122806.7</v>
      </c>
      <c r="O304" s="11">
        <v>122806.7</v>
      </c>
      <c r="P304" s="144"/>
      <c r="Q304" s="144"/>
      <c r="R304" s="144"/>
    </row>
    <row r="305" spans="1:18" x14ac:dyDescent="0.2">
      <c r="A305" s="56"/>
      <c r="B305" s="19" t="s">
        <v>52</v>
      </c>
      <c r="C305" s="15" t="s">
        <v>35</v>
      </c>
      <c r="D305" s="15" t="s">
        <v>36</v>
      </c>
      <c r="E305" s="13">
        <f>E289+E290+E291+E292+E298+E299+E300+E301</f>
        <v>492855.89999999997</v>
      </c>
      <c r="F305" s="13">
        <f>F289+F290+F291+F292+F298+F299+F300+F301</f>
        <v>492855.89999999997</v>
      </c>
      <c r="G305" s="30">
        <v>0</v>
      </c>
      <c r="H305" s="15">
        <v>0</v>
      </c>
      <c r="I305" s="15">
        <v>0</v>
      </c>
      <c r="J305" s="80"/>
      <c r="K305" s="72" t="s">
        <v>332</v>
      </c>
      <c r="L305" s="58" t="s">
        <v>35</v>
      </c>
      <c r="M305" s="58" t="s">
        <v>36</v>
      </c>
      <c r="N305" s="79">
        <f>N297+N296</f>
        <v>209499.40000000002</v>
      </c>
      <c r="O305" s="79">
        <f>O296+O297</f>
        <v>209499.40000000002</v>
      </c>
      <c r="P305" s="144"/>
      <c r="Q305" s="144"/>
      <c r="R305" s="144"/>
    </row>
    <row r="306" spans="1:18" ht="12" customHeight="1" x14ac:dyDescent="0.2">
      <c r="A306" s="39"/>
      <c r="B306" s="377" t="s">
        <v>37</v>
      </c>
      <c r="C306" s="377"/>
      <c r="D306" s="377"/>
      <c r="E306" s="377"/>
      <c r="F306" s="377"/>
      <c r="G306" s="377"/>
      <c r="H306" s="377"/>
      <c r="I306" s="39"/>
      <c r="J306" s="77"/>
      <c r="K306" s="72" t="s">
        <v>37</v>
      </c>
      <c r="L306" s="72"/>
      <c r="M306" s="72"/>
      <c r="N306" s="72"/>
      <c r="O306" s="72"/>
      <c r="P306" s="144"/>
      <c r="Q306" s="144"/>
      <c r="R306" s="144"/>
    </row>
    <row r="307" spans="1:18" ht="25.5" x14ac:dyDescent="0.2">
      <c r="A307" s="56" t="s">
        <v>18</v>
      </c>
      <c r="B307" s="55" t="s">
        <v>233</v>
      </c>
      <c r="C307" s="56" t="s">
        <v>113</v>
      </c>
      <c r="D307" s="56">
        <v>6267</v>
      </c>
      <c r="E307" s="11">
        <f>F307+G307+H307+I307</f>
        <v>257799</v>
      </c>
      <c r="F307" s="11">
        <v>257799</v>
      </c>
      <c r="G307" s="15">
        <v>0</v>
      </c>
      <c r="H307" s="30">
        <v>0</v>
      </c>
      <c r="I307" s="15">
        <v>0</v>
      </c>
      <c r="J307" s="113"/>
      <c r="K307" s="144"/>
      <c r="L307" s="144"/>
      <c r="M307" s="144"/>
      <c r="N307" s="144"/>
      <c r="O307" s="144"/>
      <c r="P307" s="144"/>
      <c r="Q307" s="144"/>
      <c r="R307" s="144"/>
    </row>
    <row r="308" spans="1:18" ht="25.5" customHeight="1" x14ac:dyDescent="0.2">
      <c r="A308" s="56" t="s">
        <v>19</v>
      </c>
      <c r="B308" s="55" t="s">
        <v>215</v>
      </c>
      <c r="C308" s="56" t="s">
        <v>9</v>
      </c>
      <c r="D308" s="56">
        <v>688</v>
      </c>
      <c r="E308" s="11">
        <f t="shared" ref="E308:E309" si="29">F308+G308+H308+I308</f>
        <v>54156.800000000003</v>
      </c>
      <c r="F308" s="56">
        <v>54156.800000000003</v>
      </c>
      <c r="G308" s="56">
        <v>0</v>
      </c>
      <c r="H308" s="56">
        <v>0</v>
      </c>
      <c r="I308" s="56">
        <v>0</v>
      </c>
      <c r="J308" s="113"/>
      <c r="K308" s="144"/>
      <c r="L308" s="144"/>
      <c r="M308" s="144"/>
      <c r="N308" s="144"/>
      <c r="O308" s="144"/>
      <c r="P308" s="144"/>
      <c r="Q308" s="144"/>
      <c r="R308" s="144"/>
    </row>
    <row r="309" spans="1:18" ht="41.25" customHeight="1" x14ac:dyDescent="0.2">
      <c r="A309" s="56" t="s">
        <v>20</v>
      </c>
      <c r="B309" s="55" t="s">
        <v>143</v>
      </c>
      <c r="C309" s="56" t="s">
        <v>113</v>
      </c>
      <c r="D309" s="56">
        <v>2230</v>
      </c>
      <c r="E309" s="11">
        <f t="shared" si="29"/>
        <v>166391.5</v>
      </c>
      <c r="F309" s="56">
        <v>166391.5</v>
      </c>
      <c r="G309" s="56">
        <v>0</v>
      </c>
      <c r="H309" s="56">
        <v>0</v>
      </c>
      <c r="I309" s="56">
        <v>0</v>
      </c>
      <c r="J309" s="113"/>
      <c r="K309" s="144"/>
      <c r="L309" s="144"/>
      <c r="M309" s="144"/>
      <c r="N309" s="144"/>
      <c r="O309" s="144"/>
      <c r="P309" s="144"/>
      <c r="Q309" s="144"/>
      <c r="R309" s="144"/>
    </row>
    <row r="310" spans="1:18" ht="41.25" customHeight="1" x14ac:dyDescent="0.2">
      <c r="A310" s="56"/>
      <c r="B310" s="55"/>
      <c r="C310" s="56"/>
      <c r="D310" s="56"/>
      <c r="E310" s="11"/>
      <c r="F310" s="56"/>
      <c r="G310" s="56"/>
      <c r="H310" s="56"/>
      <c r="I310" s="56"/>
      <c r="J310" s="77" t="s">
        <v>17</v>
      </c>
      <c r="K310" s="55" t="s">
        <v>333</v>
      </c>
      <c r="L310" s="56" t="s">
        <v>9</v>
      </c>
      <c r="M310" s="56">
        <v>427</v>
      </c>
      <c r="N310" s="56">
        <v>41708.699999999997</v>
      </c>
      <c r="O310" s="56">
        <v>41708.699999999997</v>
      </c>
      <c r="P310" s="144"/>
      <c r="Q310" s="144"/>
      <c r="R310" s="144"/>
    </row>
    <row r="311" spans="1:18" ht="41.25" customHeight="1" x14ac:dyDescent="0.2">
      <c r="A311" s="56"/>
      <c r="B311" s="55"/>
      <c r="C311" s="56"/>
      <c r="D311" s="56"/>
      <c r="E311" s="11"/>
      <c r="F311" s="56"/>
      <c r="G311" s="56"/>
      <c r="H311" s="56"/>
      <c r="I311" s="56"/>
      <c r="J311" s="77" t="s">
        <v>18</v>
      </c>
      <c r="K311" s="55" t="s">
        <v>334</v>
      </c>
      <c r="L311" s="56" t="s">
        <v>9</v>
      </c>
      <c r="M311" s="56">
        <v>653</v>
      </c>
      <c r="N311" s="56">
        <v>52664.3</v>
      </c>
      <c r="O311" s="56">
        <v>52664.3</v>
      </c>
      <c r="P311" s="144"/>
      <c r="Q311" s="144"/>
      <c r="R311" s="144"/>
    </row>
    <row r="312" spans="1:18" ht="41.25" customHeight="1" x14ac:dyDescent="0.2">
      <c r="A312" s="56"/>
      <c r="B312" s="55"/>
      <c r="C312" s="56"/>
      <c r="D312" s="56"/>
      <c r="E312" s="11"/>
      <c r="F312" s="56"/>
      <c r="G312" s="56"/>
      <c r="H312" s="56"/>
      <c r="I312" s="56"/>
      <c r="J312" s="77" t="s">
        <v>19</v>
      </c>
      <c r="K312" s="55" t="s">
        <v>335</v>
      </c>
      <c r="L312" s="56" t="s">
        <v>9</v>
      </c>
      <c r="M312" s="56">
        <v>230</v>
      </c>
      <c r="N312" s="56">
        <v>6319.7</v>
      </c>
      <c r="O312" s="56">
        <v>6319.7</v>
      </c>
      <c r="P312" s="144"/>
      <c r="Q312" s="144"/>
      <c r="R312" s="144"/>
    </row>
    <row r="313" spans="1:18" ht="41.25" customHeight="1" x14ac:dyDescent="0.2">
      <c r="A313" s="56"/>
      <c r="B313" s="55"/>
      <c r="C313" s="56"/>
      <c r="D313" s="56"/>
      <c r="E313" s="11"/>
      <c r="F313" s="56"/>
      <c r="G313" s="56"/>
      <c r="H313" s="56"/>
      <c r="I313" s="56"/>
      <c r="J313" s="77" t="s">
        <v>20</v>
      </c>
      <c r="K313" s="55" t="s">
        <v>336</v>
      </c>
      <c r="L313" s="56" t="s">
        <v>9</v>
      </c>
      <c r="M313" s="56">
        <v>55</v>
      </c>
      <c r="N313" s="56">
        <v>8930.4</v>
      </c>
      <c r="O313" s="56">
        <v>8930.4</v>
      </c>
      <c r="P313" s="144"/>
      <c r="Q313" s="144"/>
      <c r="R313" s="144"/>
    </row>
    <row r="314" spans="1:18" x14ac:dyDescent="0.2">
      <c r="A314" s="56"/>
      <c r="B314" s="55"/>
      <c r="C314" s="56"/>
      <c r="D314" s="56"/>
      <c r="E314" s="11"/>
      <c r="F314" s="56"/>
      <c r="G314" s="56"/>
      <c r="H314" s="56"/>
      <c r="I314" s="56"/>
      <c r="J314" s="77"/>
      <c r="K314" s="8" t="s">
        <v>8</v>
      </c>
      <c r="L314" s="6" t="s">
        <v>9</v>
      </c>
      <c r="M314" s="6">
        <f>M310+M311+M312+M313</f>
        <v>1365</v>
      </c>
      <c r="N314" s="6">
        <f>N310+N311+N312+N313</f>
        <v>109623.09999999999</v>
      </c>
      <c r="O314" s="6">
        <f>O310+O311+O312+O313</f>
        <v>109623.09999999999</v>
      </c>
      <c r="P314" s="144"/>
      <c r="Q314" s="144"/>
      <c r="R314" s="144"/>
    </row>
    <row r="315" spans="1:18" x14ac:dyDescent="0.2">
      <c r="A315" s="56"/>
      <c r="B315" s="55"/>
      <c r="C315" s="56"/>
      <c r="D315" s="56"/>
      <c r="E315" s="11"/>
      <c r="F315" s="56"/>
      <c r="G315" s="56"/>
      <c r="H315" s="56"/>
      <c r="I315" s="56"/>
      <c r="J315" s="77"/>
      <c r="K315" s="8" t="s">
        <v>254</v>
      </c>
      <c r="L315" s="6" t="s">
        <v>23</v>
      </c>
      <c r="M315" s="6">
        <f>M316+M317</f>
        <v>2</v>
      </c>
      <c r="N315" s="9">
        <f>N316+N317</f>
        <v>29586.1</v>
      </c>
      <c r="O315" s="15">
        <f>O316+O317</f>
        <v>29586.1</v>
      </c>
      <c r="P315" s="144"/>
      <c r="Q315" s="144"/>
      <c r="R315" s="144"/>
    </row>
    <row r="316" spans="1:18" ht="25.5" x14ac:dyDescent="0.2">
      <c r="A316" s="56"/>
      <c r="B316" s="55"/>
      <c r="C316" s="56"/>
      <c r="D316" s="56"/>
      <c r="E316" s="11"/>
      <c r="F316" s="56"/>
      <c r="G316" s="56"/>
      <c r="H316" s="56"/>
      <c r="I316" s="56"/>
      <c r="J316" s="77" t="s">
        <v>21</v>
      </c>
      <c r="K316" s="55" t="s">
        <v>337</v>
      </c>
      <c r="L316" s="56" t="s">
        <v>23</v>
      </c>
      <c r="M316" s="56">
        <v>1</v>
      </c>
      <c r="N316" s="56">
        <v>12976.4</v>
      </c>
      <c r="O316" s="56">
        <v>12976.4</v>
      </c>
      <c r="P316" s="144"/>
      <c r="Q316" s="144"/>
      <c r="R316" s="144"/>
    </row>
    <row r="317" spans="1:18" ht="25.5" x14ac:dyDescent="0.2">
      <c r="A317" s="56"/>
      <c r="B317" s="55"/>
      <c r="C317" s="56"/>
      <c r="D317" s="56"/>
      <c r="E317" s="11"/>
      <c r="F317" s="56"/>
      <c r="G317" s="56"/>
      <c r="H317" s="56"/>
      <c r="I317" s="56"/>
      <c r="J317" s="77" t="s">
        <v>22</v>
      </c>
      <c r="K317" s="37" t="s">
        <v>338</v>
      </c>
      <c r="L317" s="4" t="s">
        <v>23</v>
      </c>
      <c r="M317" s="4">
        <v>1</v>
      </c>
      <c r="N317" s="56">
        <v>16609.7</v>
      </c>
      <c r="O317" s="56">
        <v>16609.7</v>
      </c>
      <c r="P317" s="144"/>
      <c r="Q317" s="144"/>
      <c r="R317" s="144"/>
    </row>
    <row r="318" spans="1:18" x14ac:dyDescent="0.2">
      <c r="A318" s="56"/>
      <c r="B318" s="19" t="s">
        <v>46</v>
      </c>
      <c r="C318" s="15" t="s">
        <v>35</v>
      </c>
      <c r="D318" s="15" t="s">
        <v>36</v>
      </c>
      <c r="E318" s="13">
        <f>E307+E308+E309</f>
        <v>478347.3</v>
      </c>
      <c r="F318" s="13">
        <f>F307+F308+F309</f>
        <v>478347.3</v>
      </c>
      <c r="G318" s="30">
        <v>0</v>
      </c>
      <c r="H318" s="30">
        <v>0</v>
      </c>
      <c r="I318" s="15">
        <v>0</v>
      </c>
      <c r="J318" s="80"/>
      <c r="K318" s="72" t="s">
        <v>46</v>
      </c>
      <c r="L318" s="58" t="s">
        <v>35</v>
      </c>
      <c r="M318" s="58" t="s">
        <v>36</v>
      </c>
      <c r="N318" s="79">
        <f>N314+N315</f>
        <v>139209.19999999998</v>
      </c>
      <c r="O318" s="79">
        <f>O314+O315</f>
        <v>139209.19999999998</v>
      </c>
      <c r="P318" s="144"/>
      <c r="Q318" s="144"/>
      <c r="R318" s="144"/>
    </row>
    <row r="319" spans="1:18" ht="25.5" x14ac:dyDescent="0.2">
      <c r="A319" s="14"/>
      <c r="B319" s="378" t="s">
        <v>47</v>
      </c>
      <c r="C319" s="379"/>
      <c r="D319" s="379"/>
      <c r="E319" s="379"/>
      <c r="F319" s="379"/>
      <c r="G319" s="379"/>
      <c r="H319" s="379"/>
      <c r="I319" s="380"/>
      <c r="J319" s="77"/>
      <c r="K319" s="72" t="s">
        <v>47</v>
      </c>
      <c r="L319" s="72"/>
      <c r="M319" s="72"/>
      <c r="N319" s="72"/>
      <c r="O319" s="72"/>
      <c r="P319" s="144"/>
      <c r="Q319" s="144"/>
      <c r="R319" s="144"/>
    </row>
    <row r="320" spans="1:18" x14ac:dyDescent="0.2">
      <c r="A320" s="56"/>
      <c r="B320" s="19" t="s">
        <v>8</v>
      </c>
      <c r="C320" s="15" t="s">
        <v>23</v>
      </c>
      <c r="D320" s="15">
        <v>1</v>
      </c>
      <c r="E320" s="13">
        <f>E321</f>
        <v>246.4</v>
      </c>
      <c r="F320" s="13">
        <f>F321</f>
        <v>246.4</v>
      </c>
      <c r="G320" s="30">
        <v>0</v>
      </c>
      <c r="H320" s="30">
        <f>H321</f>
        <v>0</v>
      </c>
      <c r="I320" s="15">
        <v>0</v>
      </c>
      <c r="J320" s="77"/>
      <c r="K320" s="8" t="s">
        <v>8</v>
      </c>
      <c r="L320" s="6" t="s">
        <v>23</v>
      </c>
      <c r="M320" s="6">
        <v>1</v>
      </c>
      <c r="N320" s="9">
        <f>N321</f>
        <v>246.4</v>
      </c>
      <c r="O320" s="9">
        <f>O321</f>
        <v>246.4</v>
      </c>
      <c r="P320" s="144"/>
      <c r="Q320" s="144"/>
      <c r="R320" s="144"/>
    </row>
    <row r="321" spans="1:18" ht="25.5" x14ac:dyDescent="0.2">
      <c r="A321" s="56" t="s">
        <v>21</v>
      </c>
      <c r="B321" s="55" t="s">
        <v>49</v>
      </c>
      <c r="C321" s="56" t="s">
        <v>23</v>
      </c>
      <c r="D321" s="56">
        <v>1</v>
      </c>
      <c r="E321" s="11">
        <f>F321+G321+H321+I321</f>
        <v>246.4</v>
      </c>
      <c r="F321" s="11">
        <v>246.4</v>
      </c>
      <c r="G321" s="54">
        <v>0</v>
      </c>
      <c r="H321" s="54">
        <v>0</v>
      </c>
      <c r="I321" s="56">
        <v>0</v>
      </c>
      <c r="J321" s="77" t="s">
        <v>24</v>
      </c>
      <c r="K321" s="55" t="s">
        <v>49</v>
      </c>
      <c r="L321" s="56" t="s">
        <v>23</v>
      </c>
      <c r="M321" s="56">
        <v>1</v>
      </c>
      <c r="N321" s="11">
        <v>246.4</v>
      </c>
      <c r="O321" s="11">
        <v>246.4</v>
      </c>
      <c r="P321" s="144"/>
      <c r="Q321" s="144"/>
      <c r="R321" s="144"/>
    </row>
    <row r="322" spans="1:18" x14ac:dyDescent="0.2">
      <c r="A322" s="56"/>
      <c r="B322" s="19" t="s">
        <v>50</v>
      </c>
      <c r="C322" s="15" t="s">
        <v>35</v>
      </c>
      <c r="D322" s="15" t="s">
        <v>36</v>
      </c>
      <c r="E322" s="13">
        <f t="shared" ref="E322:H322" si="30">E321</f>
        <v>246.4</v>
      </c>
      <c r="F322" s="13">
        <f>F320</f>
        <v>246.4</v>
      </c>
      <c r="G322" s="30">
        <v>0</v>
      </c>
      <c r="H322" s="30">
        <f t="shared" si="30"/>
        <v>0</v>
      </c>
      <c r="I322" s="15">
        <v>0</v>
      </c>
      <c r="J322" s="77"/>
      <c r="K322" s="48" t="s">
        <v>50</v>
      </c>
      <c r="L322" s="14" t="s">
        <v>35</v>
      </c>
      <c r="M322" s="14" t="s">
        <v>36</v>
      </c>
      <c r="N322" s="79">
        <f>N321</f>
        <v>246.4</v>
      </c>
      <c r="O322" s="79">
        <f>O320</f>
        <v>246.4</v>
      </c>
      <c r="P322" s="144"/>
      <c r="Q322" s="144"/>
      <c r="R322" s="144"/>
    </row>
    <row r="323" spans="1:18" x14ac:dyDescent="0.2">
      <c r="A323" s="39"/>
      <c r="B323" s="381" t="s">
        <v>115</v>
      </c>
      <c r="C323" s="382"/>
      <c r="D323" s="382"/>
      <c r="E323" s="382"/>
      <c r="F323" s="382"/>
      <c r="G323" s="382"/>
      <c r="H323" s="382"/>
      <c r="I323" s="383"/>
      <c r="J323" s="113"/>
      <c r="K323" s="26"/>
      <c r="L323" s="144"/>
      <c r="M323" s="144"/>
      <c r="N323" s="144"/>
      <c r="O323" s="144"/>
      <c r="P323" s="144"/>
      <c r="Q323" s="144"/>
      <c r="R323" s="144"/>
    </row>
    <row r="324" spans="1:18" x14ac:dyDescent="0.2">
      <c r="A324" s="56"/>
      <c r="B324" s="19" t="s">
        <v>116</v>
      </c>
      <c r="C324" s="28"/>
      <c r="D324" s="28"/>
      <c r="E324" s="25">
        <f>E331+E336+E340</f>
        <v>996925.79999999993</v>
      </c>
      <c r="F324" s="25">
        <f>F331+F336+F340</f>
        <v>996925.79999999993</v>
      </c>
      <c r="G324" s="40">
        <v>0</v>
      </c>
      <c r="H324" s="40">
        <v>0</v>
      </c>
      <c r="I324" s="56">
        <v>0</v>
      </c>
      <c r="J324" s="113"/>
      <c r="K324" s="26"/>
      <c r="L324" s="144"/>
      <c r="M324" s="144"/>
      <c r="N324" s="144"/>
      <c r="O324" s="144"/>
      <c r="P324" s="144"/>
      <c r="Q324" s="144"/>
      <c r="R324" s="144"/>
    </row>
    <row r="325" spans="1:18" x14ac:dyDescent="0.2">
      <c r="A325" s="14"/>
      <c r="B325" s="47" t="s">
        <v>7</v>
      </c>
      <c r="C325" s="47"/>
      <c r="D325" s="47"/>
      <c r="E325" s="47"/>
      <c r="F325" s="47"/>
      <c r="G325" s="47"/>
      <c r="H325" s="47"/>
      <c r="I325" s="39"/>
      <c r="J325" s="119"/>
      <c r="K325" s="108"/>
      <c r="L325" s="105"/>
      <c r="M325" s="105"/>
      <c r="N325" s="144"/>
      <c r="O325" s="144"/>
      <c r="P325" s="144"/>
      <c r="Q325" s="144"/>
      <c r="R325" s="144"/>
    </row>
    <row r="326" spans="1:18" ht="42.75" customHeight="1" x14ac:dyDescent="0.2">
      <c r="A326" s="42" t="s">
        <v>10</v>
      </c>
      <c r="B326" s="55" t="s">
        <v>142</v>
      </c>
      <c r="C326" s="56" t="s">
        <v>113</v>
      </c>
      <c r="D326" s="18">
        <v>4636</v>
      </c>
      <c r="E326" s="56">
        <f>F326+G326+H326+I326</f>
        <v>355746.7</v>
      </c>
      <c r="F326" s="56">
        <v>355746.7</v>
      </c>
      <c r="G326" s="56">
        <v>0</v>
      </c>
      <c r="H326" s="56">
        <v>0</v>
      </c>
      <c r="I326" s="56">
        <v>0</v>
      </c>
      <c r="J326" s="113"/>
      <c r="K326" s="26"/>
      <c r="L326" s="144"/>
      <c r="M326" s="144"/>
      <c r="N326" s="144"/>
      <c r="O326" s="144"/>
      <c r="P326" s="144"/>
      <c r="Q326" s="144"/>
      <c r="R326" s="144"/>
    </row>
    <row r="327" spans="1:18" ht="25.5" x14ac:dyDescent="0.2">
      <c r="A327" s="42" t="s">
        <v>11</v>
      </c>
      <c r="B327" s="55" t="s">
        <v>144</v>
      </c>
      <c r="C327" s="56" t="s">
        <v>113</v>
      </c>
      <c r="D327" s="56">
        <v>1834</v>
      </c>
      <c r="E327" s="11">
        <f>F327+G327+H327+I327</f>
        <v>100070</v>
      </c>
      <c r="F327" s="11">
        <v>100070</v>
      </c>
      <c r="G327" s="54">
        <v>0</v>
      </c>
      <c r="H327" s="56">
        <v>0</v>
      </c>
      <c r="I327" s="56">
        <v>0</v>
      </c>
      <c r="J327" s="113"/>
      <c r="K327" s="108"/>
      <c r="L327" s="105"/>
      <c r="M327" s="105"/>
      <c r="N327" s="144"/>
      <c r="O327" s="144"/>
      <c r="P327" s="144"/>
      <c r="Q327" s="144"/>
      <c r="R327" s="144"/>
    </row>
    <row r="328" spans="1:18" x14ac:dyDescent="0.2">
      <c r="A328" s="4" t="s">
        <v>12</v>
      </c>
      <c r="B328" s="55" t="s">
        <v>122</v>
      </c>
      <c r="C328" s="56" t="s">
        <v>23</v>
      </c>
      <c r="D328" s="56">
        <v>1</v>
      </c>
      <c r="E328" s="11">
        <f>F328+G328+H328+I328</f>
        <v>18281.099999999999</v>
      </c>
      <c r="F328" s="11">
        <v>18281.099999999999</v>
      </c>
      <c r="G328" s="54">
        <v>0</v>
      </c>
      <c r="H328" s="54">
        <v>0</v>
      </c>
      <c r="I328" s="56">
        <v>0</v>
      </c>
      <c r="J328" s="113"/>
      <c r="K328" s="26"/>
      <c r="L328" s="144"/>
      <c r="M328" s="144"/>
      <c r="N328" s="144"/>
      <c r="O328" s="144"/>
      <c r="P328" s="144"/>
      <c r="Q328" s="144"/>
      <c r="R328" s="144"/>
    </row>
    <row r="329" spans="1:18" ht="25.5" x14ac:dyDescent="0.2">
      <c r="A329" s="4" t="s">
        <v>13</v>
      </c>
      <c r="B329" s="55" t="s">
        <v>133</v>
      </c>
      <c r="C329" s="56" t="s">
        <v>23</v>
      </c>
      <c r="D329" s="56">
        <v>1</v>
      </c>
      <c r="E329" s="11">
        <f t="shared" ref="E329:E330" si="31">F329+G329+H329+I329</f>
        <v>17236.8</v>
      </c>
      <c r="F329" s="29">
        <v>17236.8</v>
      </c>
      <c r="G329" s="54">
        <v>0</v>
      </c>
      <c r="H329" s="54">
        <v>0</v>
      </c>
      <c r="I329" s="56">
        <v>0</v>
      </c>
      <c r="J329" s="113"/>
      <c r="K329" s="26"/>
      <c r="L329" s="144"/>
      <c r="M329" s="144"/>
      <c r="N329" s="144"/>
      <c r="O329" s="144"/>
      <c r="P329" s="144"/>
      <c r="Q329" s="144"/>
      <c r="R329" s="144"/>
    </row>
    <row r="330" spans="1:18" x14ac:dyDescent="0.2">
      <c r="A330" s="56" t="s">
        <v>14</v>
      </c>
      <c r="B330" s="55" t="s">
        <v>123</v>
      </c>
      <c r="C330" s="56" t="s">
        <v>23</v>
      </c>
      <c r="D330" s="56">
        <v>1</v>
      </c>
      <c r="E330" s="11">
        <f t="shared" si="31"/>
        <v>32585.8</v>
      </c>
      <c r="F330" s="11">
        <v>32585.8</v>
      </c>
      <c r="G330" s="54">
        <v>0</v>
      </c>
      <c r="H330" s="54">
        <v>0</v>
      </c>
      <c r="I330" s="56">
        <v>0</v>
      </c>
      <c r="J330" s="113"/>
      <c r="K330" s="26"/>
      <c r="L330" s="144"/>
      <c r="M330" s="144"/>
      <c r="N330" s="144"/>
      <c r="O330" s="144"/>
      <c r="P330" s="144"/>
      <c r="Q330" s="144"/>
      <c r="R330" s="144"/>
    </row>
    <row r="331" spans="1:18" x14ac:dyDescent="0.2">
      <c r="A331" s="56"/>
      <c r="B331" s="19" t="s">
        <v>34</v>
      </c>
      <c r="C331" s="19" t="s">
        <v>35</v>
      </c>
      <c r="D331" s="15" t="s">
        <v>36</v>
      </c>
      <c r="E331" s="13">
        <f>E326+E327+E328+E329+E330</f>
        <v>523920.39999999997</v>
      </c>
      <c r="F331" s="13">
        <f>F326+F327+F328+F329+F330</f>
        <v>523920.39999999997</v>
      </c>
      <c r="G331" s="30">
        <v>0</v>
      </c>
      <c r="H331" s="30">
        <v>0</v>
      </c>
      <c r="I331" s="15">
        <v>0</v>
      </c>
      <c r="J331" s="113"/>
      <c r="K331" s="15"/>
      <c r="L331" s="63"/>
      <c r="M331" s="144"/>
      <c r="N331" s="144"/>
      <c r="O331" s="144"/>
      <c r="P331" s="144"/>
      <c r="Q331" s="144"/>
      <c r="R331" s="144"/>
    </row>
    <row r="332" spans="1:18" x14ac:dyDescent="0.2">
      <c r="A332" s="39"/>
      <c r="B332" s="48" t="s">
        <v>37</v>
      </c>
      <c r="C332" s="48"/>
      <c r="D332" s="48"/>
      <c r="E332" s="48"/>
      <c r="F332" s="48"/>
      <c r="G332" s="48"/>
      <c r="H332" s="48"/>
      <c r="I332" s="39"/>
      <c r="J332" s="113"/>
      <c r="K332" s="56"/>
      <c r="L332" s="145"/>
      <c r="M332" s="102"/>
      <c r="N332" s="144"/>
      <c r="O332" s="144"/>
      <c r="P332" s="144"/>
      <c r="Q332" s="144"/>
      <c r="R332" s="144"/>
    </row>
    <row r="333" spans="1:18" ht="25.5" x14ac:dyDescent="0.2">
      <c r="A333" s="56" t="s">
        <v>15</v>
      </c>
      <c r="B333" s="55" t="s">
        <v>233</v>
      </c>
      <c r="C333" s="56" t="s">
        <v>113</v>
      </c>
      <c r="D333" s="56">
        <v>6267</v>
      </c>
      <c r="E333" s="56">
        <f>F333+G333+H333+I333</f>
        <v>366131.20000000001</v>
      </c>
      <c r="F333" s="56">
        <v>366131.20000000001</v>
      </c>
      <c r="G333" s="56">
        <v>0</v>
      </c>
      <c r="H333" s="56">
        <v>0</v>
      </c>
      <c r="I333" s="56">
        <v>0</v>
      </c>
      <c r="J333" s="113"/>
      <c r="K333" s="56"/>
      <c r="L333" s="145"/>
      <c r="M333" s="144"/>
      <c r="N333" s="144"/>
      <c r="O333" s="144"/>
      <c r="P333" s="144"/>
      <c r="Q333" s="144"/>
      <c r="R333" s="144"/>
    </row>
    <row r="334" spans="1:18" ht="15" customHeight="1" x14ac:dyDescent="0.2">
      <c r="A334" s="56" t="s">
        <v>16</v>
      </c>
      <c r="B334" s="55" t="s">
        <v>137</v>
      </c>
      <c r="C334" s="56" t="s">
        <v>23</v>
      </c>
      <c r="D334" s="56">
        <v>1</v>
      </c>
      <c r="E334" s="11">
        <f>F334+G334+H334+I334</f>
        <v>93553.8</v>
      </c>
      <c r="F334" s="23">
        <v>93553.8</v>
      </c>
      <c r="G334" s="54">
        <v>0</v>
      </c>
      <c r="H334" s="54">
        <v>0</v>
      </c>
      <c r="I334" s="56">
        <v>0</v>
      </c>
      <c r="J334" s="113"/>
      <c r="K334" s="56"/>
      <c r="L334" s="146"/>
      <c r="M334" s="147"/>
      <c r="N334" s="147"/>
      <c r="O334" s="147"/>
      <c r="P334" s="144"/>
      <c r="Q334" s="144"/>
      <c r="R334" s="144"/>
    </row>
    <row r="335" spans="1:18" ht="26.25" customHeight="1" x14ac:dyDescent="0.2">
      <c r="A335" s="56" t="s">
        <v>17</v>
      </c>
      <c r="B335" s="55" t="s">
        <v>118</v>
      </c>
      <c r="C335" s="56" t="s">
        <v>23</v>
      </c>
      <c r="D335" s="56">
        <v>1</v>
      </c>
      <c r="E335" s="11">
        <f>F335+G335+H335+I335</f>
        <v>13074</v>
      </c>
      <c r="F335" s="11">
        <v>13074</v>
      </c>
      <c r="G335" s="56">
        <v>0</v>
      </c>
      <c r="H335" s="56">
        <v>0</v>
      </c>
      <c r="I335" s="56">
        <v>0</v>
      </c>
      <c r="J335" s="113"/>
      <c r="K335" s="56"/>
      <c r="L335" s="146"/>
      <c r="M335" s="147"/>
      <c r="N335" s="147"/>
      <c r="O335" s="147"/>
      <c r="P335" s="144"/>
      <c r="Q335" s="144"/>
      <c r="R335" s="144"/>
    </row>
    <row r="336" spans="1:18" x14ac:dyDescent="0.2">
      <c r="A336" s="56"/>
      <c r="B336" s="19" t="s">
        <v>46</v>
      </c>
      <c r="C336" s="15" t="s">
        <v>35</v>
      </c>
      <c r="D336" s="15" t="s">
        <v>36</v>
      </c>
      <c r="E336" s="13">
        <f>E333+E334+E335</f>
        <v>472759</v>
      </c>
      <c r="F336" s="13">
        <f>F333+F334+F335</f>
        <v>472759</v>
      </c>
      <c r="G336" s="30">
        <v>0</v>
      </c>
      <c r="H336" s="30">
        <v>0</v>
      </c>
      <c r="I336" s="15">
        <v>0</v>
      </c>
      <c r="J336" s="113"/>
      <c r="K336" s="13"/>
      <c r="L336" s="63"/>
      <c r="M336" s="105"/>
      <c r="N336" s="144"/>
      <c r="O336" s="144"/>
      <c r="P336" s="144"/>
      <c r="Q336" s="144"/>
      <c r="R336" s="144"/>
    </row>
    <row r="337" spans="1:18" x14ac:dyDescent="0.2">
      <c r="A337" s="39"/>
      <c r="B337" s="378" t="s">
        <v>47</v>
      </c>
      <c r="C337" s="379"/>
      <c r="D337" s="379"/>
      <c r="E337" s="379"/>
      <c r="F337" s="379"/>
      <c r="G337" s="379"/>
      <c r="H337" s="379"/>
      <c r="I337" s="380"/>
      <c r="J337" s="113"/>
      <c r="K337" s="26"/>
      <c r="L337" s="144"/>
      <c r="M337" s="144"/>
      <c r="N337" s="144"/>
      <c r="O337" s="144"/>
      <c r="P337" s="144"/>
      <c r="Q337" s="144"/>
      <c r="R337" s="144"/>
    </row>
    <row r="338" spans="1:18" x14ac:dyDescent="0.2">
      <c r="A338" s="56"/>
      <c r="B338" s="19" t="s">
        <v>8</v>
      </c>
      <c r="C338" s="15" t="s">
        <v>23</v>
      </c>
      <c r="D338" s="15">
        <v>1</v>
      </c>
      <c r="E338" s="13">
        <f>E340</f>
        <v>246.4</v>
      </c>
      <c r="F338" s="13">
        <f>F339</f>
        <v>246.4</v>
      </c>
      <c r="G338" s="30">
        <f>G339</f>
        <v>0</v>
      </c>
      <c r="H338" s="30">
        <v>0</v>
      </c>
      <c r="I338" s="15">
        <v>0</v>
      </c>
      <c r="J338" s="113"/>
      <c r="K338" s="26"/>
      <c r="L338" s="144"/>
      <c r="M338" s="144"/>
      <c r="N338" s="144"/>
      <c r="O338" s="144"/>
      <c r="P338" s="144"/>
      <c r="Q338" s="144"/>
      <c r="R338" s="144"/>
    </row>
    <row r="339" spans="1:18" x14ac:dyDescent="0.2">
      <c r="A339" s="56" t="s">
        <v>18</v>
      </c>
      <c r="B339" s="55" t="s">
        <v>49</v>
      </c>
      <c r="C339" s="56" t="s">
        <v>23</v>
      </c>
      <c r="D339" s="56">
        <v>1</v>
      </c>
      <c r="E339" s="11">
        <f>F339+G339+H339+I339</f>
        <v>246.4</v>
      </c>
      <c r="F339" s="11">
        <v>246.4</v>
      </c>
      <c r="G339" s="54">
        <v>0</v>
      </c>
      <c r="H339" s="54">
        <v>0</v>
      </c>
      <c r="I339" s="56">
        <v>0</v>
      </c>
      <c r="J339" s="113"/>
      <c r="K339" s="26"/>
      <c r="L339" s="144"/>
      <c r="M339" s="144"/>
      <c r="N339" s="144"/>
      <c r="O339" s="144"/>
      <c r="P339" s="144"/>
      <c r="Q339" s="144"/>
      <c r="R339" s="144"/>
    </row>
    <row r="340" spans="1:18" x14ac:dyDescent="0.2">
      <c r="A340" s="56"/>
      <c r="B340" s="19" t="s">
        <v>50</v>
      </c>
      <c r="C340" s="15" t="s">
        <v>35</v>
      </c>
      <c r="D340" s="15" t="s">
        <v>36</v>
      </c>
      <c r="E340" s="13">
        <f t="shared" ref="E340:H340" si="32">E339</f>
        <v>246.4</v>
      </c>
      <c r="F340" s="13">
        <f>F338</f>
        <v>246.4</v>
      </c>
      <c r="G340" s="30">
        <f t="shared" si="32"/>
        <v>0</v>
      </c>
      <c r="H340" s="30">
        <f t="shared" si="32"/>
        <v>0</v>
      </c>
      <c r="I340" s="15">
        <v>0</v>
      </c>
      <c r="J340" s="113"/>
      <c r="K340" s="26"/>
      <c r="L340" s="144"/>
      <c r="M340" s="144"/>
      <c r="N340" s="144"/>
      <c r="O340" s="144"/>
      <c r="P340" s="144"/>
      <c r="Q340" s="144"/>
      <c r="R340" s="144"/>
    </row>
    <row r="341" spans="1:18" x14ac:dyDescent="0.2">
      <c r="A341" s="21"/>
      <c r="B341" s="8" t="s">
        <v>117</v>
      </c>
      <c r="C341" s="6" t="s">
        <v>35</v>
      </c>
      <c r="D341" s="6" t="s">
        <v>36</v>
      </c>
      <c r="E341" s="9">
        <f>E343+E344+E345+E346+E347</f>
        <v>8197242.8999999994</v>
      </c>
      <c r="F341" s="9">
        <f>F343+F344++F345+F346+F347</f>
        <v>4197242.9000000004</v>
      </c>
      <c r="G341" s="9">
        <f>G343+G344+G345+G346+G347</f>
        <v>2400000</v>
      </c>
      <c r="H341" s="9">
        <f>H343+H344+H345+H346+H347</f>
        <v>1600000</v>
      </c>
      <c r="I341" s="6">
        <v>0</v>
      </c>
      <c r="J341" s="80"/>
      <c r="K341" s="72" t="s">
        <v>339</v>
      </c>
      <c r="L341" s="58" t="s">
        <v>35</v>
      </c>
      <c r="M341" s="58" t="s">
        <v>36</v>
      </c>
      <c r="N341" s="79">
        <f>N287+N241+N182+N77+N11</f>
        <v>2148780.5</v>
      </c>
      <c r="O341" s="79">
        <f>O287+O241+O182+O77+O11</f>
        <v>2148780.5</v>
      </c>
      <c r="P341" s="144"/>
      <c r="Q341" s="144"/>
      <c r="R341" s="144"/>
    </row>
    <row r="342" spans="1:18" x14ac:dyDescent="0.2">
      <c r="A342" s="21"/>
      <c r="B342" s="8"/>
      <c r="C342" s="6"/>
      <c r="D342" s="6"/>
      <c r="E342" s="9"/>
      <c r="F342" s="9"/>
      <c r="G342" s="9"/>
      <c r="H342" s="9"/>
      <c r="I342" s="6"/>
      <c r="J342" s="80"/>
      <c r="K342" s="10" t="s">
        <v>343</v>
      </c>
      <c r="L342" s="3" t="s">
        <v>35</v>
      </c>
      <c r="M342" s="3" t="s">
        <v>36</v>
      </c>
      <c r="N342" s="12">
        <f>N11</f>
        <v>518615.2</v>
      </c>
      <c r="O342" s="12">
        <f>O11</f>
        <v>518615.2</v>
      </c>
      <c r="P342" s="144"/>
      <c r="Q342" s="144"/>
      <c r="R342" s="144"/>
    </row>
    <row r="343" spans="1:18" x14ac:dyDescent="0.2">
      <c r="A343" s="21"/>
      <c r="B343" s="10" t="s">
        <v>64</v>
      </c>
      <c r="C343" s="3" t="s">
        <v>35</v>
      </c>
      <c r="D343" s="3" t="s">
        <v>36</v>
      </c>
      <c r="E343" s="12">
        <f>F343+G343+H343+I343</f>
        <v>2571544.5</v>
      </c>
      <c r="F343" s="12">
        <v>531764.5</v>
      </c>
      <c r="G343" s="12">
        <v>1223868</v>
      </c>
      <c r="H343" s="12">
        <v>815912</v>
      </c>
      <c r="I343" s="3">
        <v>0</v>
      </c>
      <c r="J343" s="113"/>
      <c r="K343" s="10" t="s">
        <v>64</v>
      </c>
      <c r="L343" s="3" t="s">
        <v>35</v>
      </c>
      <c r="M343" s="3" t="s">
        <v>36</v>
      </c>
      <c r="N343" s="148">
        <f>N77</f>
        <v>465165.39999999997</v>
      </c>
      <c r="O343" s="148">
        <f>O77</f>
        <v>465165.39999999997</v>
      </c>
      <c r="P343" s="144"/>
      <c r="Q343" s="144"/>
      <c r="R343" s="144"/>
    </row>
    <row r="344" spans="1:18" x14ac:dyDescent="0.2">
      <c r="A344" s="21"/>
      <c r="B344" s="10" t="s">
        <v>65</v>
      </c>
      <c r="C344" s="3" t="s">
        <v>35</v>
      </c>
      <c r="D344" s="3" t="s">
        <v>36</v>
      </c>
      <c r="E344" s="12">
        <f t="shared" ref="E344:E347" si="33">F344+G344+H344+I344</f>
        <v>2727786.2</v>
      </c>
      <c r="F344" s="12">
        <v>767566.2</v>
      </c>
      <c r="G344" s="12">
        <v>1176132</v>
      </c>
      <c r="H344" s="12">
        <v>784088</v>
      </c>
      <c r="I344" s="3">
        <v>0</v>
      </c>
      <c r="J344" s="113"/>
      <c r="K344" s="10" t="s">
        <v>65</v>
      </c>
      <c r="L344" s="3" t="s">
        <v>35</v>
      </c>
      <c r="M344" s="3" t="s">
        <v>36</v>
      </c>
      <c r="N344" s="148">
        <f>N182</f>
        <v>428256.10000000003</v>
      </c>
      <c r="O344" s="148">
        <f>O182</f>
        <v>428256.10000000003</v>
      </c>
      <c r="P344" s="144"/>
      <c r="Q344" s="144"/>
      <c r="R344" s="144"/>
    </row>
    <row r="345" spans="1:18" x14ac:dyDescent="0.2">
      <c r="A345" s="21"/>
      <c r="B345" s="10" t="s">
        <v>66</v>
      </c>
      <c r="C345" s="3" t="s">
        <v>35</v>
      </c>
      <c r="D345" s="3" t="s">
        <v>36</v>
      </c>
      <c r="E345" s="12">
        <f t="shared" si="33"/>
        <v>929536.8</v>
      </c>
      <c r="F345" s="12">
        <v>929536.8</v>
      </c>
      <c r="G345" s="38">
        <v>0</v>
      </c>
      <c r="H345" s="38">
        <v>0</v>
      </c>
      <c r="I345" s="3">
        <v>0</v>
      </c>
      <c r="J345" s="113"/>
      <c r="K345" s="10" t="s">
        <v>66</v>
      </c>
      <c r="L345" s="3" t="s">
        <v>35</v>
      </c>
      <c r="M345" s="3" t="s">
        <v>36</v>
      </c>
      <c r="N345" s="148">
        <f>N241</f>
        <v>387788.80000000005</v>
      </c>
      <c r="O345" s="148">
        <f>O241</f>
        <v>387788.80000000005</v>
      </c>
      <c r="P345" s="144"/>
      <c r="Q345" s="144"/>
      <c r="R345" s="144"/>
    </row>
    <row r="346" spans="1:18" x14ac:dyDescent="0.2">
      <c r="A346" s="21"/>
      <c r="B346" s="10" t="s">
        <v>67</v>
      </c>
      <c r="C346" s="3" t="s">
        <v>35</v>
      </c>
      <c r="D346" s="3" t="s">
        <v>36</v>
      </c>
      <c r="E346" s="12">
        <f t="shared" si="33"/>
        <v>971449.6</v>
      </c>
      <c r="F346" s="12">
        <v>971449.6</v>
      </c>
      <c r="G346" s="38">
        <v>0</v>
      </c>
      <c r="H346" s="38">
        <v>0</v>
      </c>
      <c r="I346" s="3">
        <v>0</v>
      </c>
      <c r="J346" s="113"/>
      <c r="K346" s="10" t="s">
        <v>67</v>
      </c>
      <c r="L346" s="3" t="s">
        <v>35</v>
      </c>
      <c r="M346" s="3" t="s">
        <v>36</v>
      </c>
      <c r="N346" s="148">
        <f>N287</f>
        <v>348955</v>
      </c>
      <c r="O346" s="148">
        <f>O287</f>
        <v>348955</v>
      </c>
      <c r="P346" s="144"/>
      <c r="Q346" s="144"/>
      <c r="R346" s="144"/>
    </row>
    <row r="347" spans="1:18" x14ac:dyDescent="0.2">
      <c r="A347" s="21"/>
      <c r="B347" s="10" t="s">
        <v>216</v>
      </c>
      <c r="C347" s="3" t="s">
        <v>35</v>
      </c>
      <c r="D347" s="3" t="s">
        <v>36</v>
      </c>
      <c r="E347" s="12">
        <f t="shared" si="33"/>
        <v>996925.8</v>
      </c>
      <c r="F347" s="12">
        <v>996925.8</v>
      </c>
      <c r="G347" s="38">
        <v>0</v>
      </c>
      <c r="H347" s="38">
        <v>0</v>
      </c>
      <c r="I347" s="3">
        <v>0</v>
      </c>
      <c r="J347" s="113"/>
      <c r="K347" s="10" t="s">
        <v>216</v>
      </c>
      <c r="L347" s="3" t="s">
        <v>35</v>
      </c>
      <c r="M347" s="3" t="s">
        <v>36</v>
      </c>
      <c r="N347" s="17"/>
      <c r="O347" s="17"/>
      <c r="P347" s="144"/>
      <c r="Q347" s="144"/>
      <c r="R347" s="144"/>
    </row>
    <row r="348" spans="1:18" x14ac:dyDescent="0.2">
      <c r="A348" s="21"/>
      <c r="B348" s="8" t="s">
        <v>61</v>
      </c>
      <c r="C348" s="6" t="s">
        <v>35</v>
      </c>
      <c r="D348" s="6" t="s">
        <v>36</v>
      </c>
      <c r="E348" s="9">
        <f>E143+E211+E266+E305+E331</f>
        <v>3956223.58</v>
      </c>
      <c r="F348" s="9">
        <f>F143+F211+F266+F305+F331</f>
        <v>2312223.5799999996</v>
      </c>
      <c r="G348" s="9">
        <f>G143+G211+G266+G305+G331</f>
        <v>985400</v>
      </c>
      <c r="H348" s="9">
        <f>H143+H211+H266+H305+H331</f>
        <v>658600</v>
      </c>
      <c r="I348" s="3">
        <v>0</v>
      </c>
      <c r="J348" s="113"/>
      <c r="K348" s="8" t="s">
        <v>61</v>
      </c>
      <c r="L348" s="6" t="s">
        <v>35</v>
      </c>
      <c r="M348" s="6" t="s">
        <v>36</v>
      </c>
      <c r="N348" s="148">
        <f>N305+N266+N211+N143+N54</f>
        <v>1416446.1</v>
      </c>
      <c r="O348" s="148">
        <f>O305+O266+O211+O143+O54</f>
        <v>1416446.1</v>
      </c>
      <c r="P348" s="144"/>
      <c r="Q348" s="144"/>
      <c r="R348" s="144"/>
    </row>
    <row r="349" spans="1:18" ht="15" customHeight="1" x14ac:dyDescent="0.2">
      <c r="A349" s="22"/>
      <c r="B349" s="8" t="s">
        <v>62</v>
      </c>
      <c r="C349" s="6" t="s">
        <v>35</v>
      </c>
      <c r="D349" s="6" t="s">
        <v>36</v>
      </c>
      <c r="E349" s="9">
        <f>E176+E235+E281+E318+E336</f>
        <v>4239845.5</v>
      </c>
      <c r="F349" s="9">
        <f>F176+F235+F281+F318+F336</f>
        <v>1883845.5</v>
      </c>
      <c r="G349" s="9">
        <f>G176+G235+G281+G318+G336</f>
        <v>1414600</v>
      </c>
      <c r="H349" s="9">
        <f>H176+H235+H281+H318+H336</f>
        <v>941400</v>
      </c>
      <c r="I349" s="6">
        <v>0</v>
      </c>
      <c r="J349" s="113"/>
      <c r="K349" s="8" t="s">
        <v>62</v>
      </c>
      <c r="L349" s="6" t="s">
        <v>35</v>
      </c>
      <c r="M349" s="6" t="s">
        <v>36</v>
      </c>
      <c r="N349" s="148">
        <f>N318+N281+N235+N176+N70</f>
        <v>731175.8</v>
      </c>
      <c r="O349" s="148">
        <f>O318+O281+O235+O176+O70</f>
        <v>731175.8</v>
      </c>
      <c r="P349" s="144"/>
      <c r="Q349" s="144"/>
      <c r="R349" s="144"/>
    </row>
    <row r="350" spans="1:18" ht="15" customHeight="1" x14ac:dyDescent="0.2">
      <c r="A350" s="22"/>
      <c r="B350" s="19" t="s">
        <v>63</v>
      </c>
      <c r="C350" s="15" t="s">
        <v>35</v>
      </c>
      <c r="D350" s="15" t="s">
        <v>36</v>
      </c>
      <c r="E350" s="13">
        <f>E180+E239+E285+E322+E340</f>
        <v>1173.8</v>
      </c>
      <c r="F350" s="13">
        <f>F180+F239+F285+F322+F340</f>
        <v>1173.8</v>
      </c>
      <c r="G350" s="30">
        <f>G180+G239+G285+G322+G340</f>
        <v>0</v>
      </c>
      <c r="H350" s="30">
        <f>H180+H239+H285+H322+H340</f>
        <v>0</v>
      </c>
      <c r="I350" s="30">
        <f>I180+I239+I285+I322+I340</f>
        <v>0</v>
      </c>
      <c r="J350" s="113"/>
      <c r="K350" s="19" t="s">
        <v>63</v>
      </c>
      <c r="L350" s="15" t="s">
        <v>35</v>
      </c>
      <c r="M350" s="15" t="s">
        <v>36</v>
      </c>
      <c r="N350" s="148">
        <f>N322+N285+N239+N180+N74</f>
        <v>1158.6000000000001</v>
      </c>
      <c r="O350" s="148">
        <f>O322+O285+O239+O180+O74</f>
        <v>1158.6000000000001</v>
      </c>
      <c r="P350" s="144"/>
      <c r="Q350" s="144"/>
      <c r="R350" s="144"/>
    </row>
    <row r="351" spans="1:18" x14ac:dyDescent="0.2">
      <c r="A351" s="168"/>
      <c r="B351" s="169" t="s">
        <v>95</v>
      </c>
      <c r="C351" s="169" t="s">
        <v>35</v>
      </c>
      <c r="D351" s="170" t="s">
        <v>36</v>
      </c>
      <c r="E351" s="171">
        <f>E348+E349+E350</f>
        <v>8197242.8799999999</v>
      </c>
      <c r="F351" s="171">
        <f>F348+F349+F350</f>
        <v>4197242.8799999999</v>
      </c>
      <c r="G351" s="171">
        <f>G348+G349+G350</f>
        <v>2400000</v>
      </c>
      <c r="H351" s="171">
        <f>H348+H349+H350</f>
        <v>1600000</v>
      </c>
      <c r="I351" s="172">
        <f>I348+I349+I350</f>
        <v>0</v>
      </c>
      <c r="J351" s="173"/>
      <c r="K351" s="169" t="s">
        <v>95</v>
      </c>
      <c r="L351" s="169" t="s">
        <v>35</v>
      </c>
      <c r="M351" s="170" t="s">
        <v>36</v>
      </c>
      <c r="N351" s="174">
        <f>N350+N349+N348</f>
        <v>2148780.5</v>
      </c>
      <c r="O351" s="174">
        <f>O350+O349+O348</f>
        <v>2148780.5</v>
      </c>
      <c r="P351" s="144"/>
      <c r="Q351" s="144"/>
      <c r="R351" s="144"/>
    </row>
    <row r="352" spans="1:18" s="204" customFormat="1" x14ac:dyDescent="0.2">
      <c r="A352" s="203"/>
      <c r="B352" s="203"/>
      <c r="C352" s="203"/>
      <c r="D352" s="203"/>
      <c r="E352" s="203"/>
      <c r="F352" s="203"/>
      <c r="G352" s="203"/>
      <c r="H352" s="203"/>
      <c r="I352" s="203"/>
      <c r="J352" s="203"/>
      <c r="K352" s="203"/>
      <c r="L352" s="203"/>
      <c r="M352" s="203"/>
      <c r="N352" s="203"/>
      <c r="O352" s="203"/>
    </row>
    <row r="353" spans="1:24" x14ac:dyDescent="0.2">
      <c r="A353" s="144"/>
      <c r="B353" s="175"/>
      <c r="C353" s="176"/>
      <c r="D353" s="147"/>
      <c r="E353" s="388"/>
      <c r="F353" s="388"/>
      <c r="G353" s="144"/>
      <c r="H353" s="389"/>
      <c r="I353" s="389"/>
      <c r="J353" s="178"/>
      <c r="K353" s="179" t="s">
        <v>343</v>
      </c>
      <c r="L353" s="179"/>
      <c r="M353" s="179"/>
      <c r="N353" s="180">
        <f>N354+N355+N356</f>
        <v>518615.2</v>
      </c>
      <c r="O353" s="179"/>
    </row>
    <row r="354" spans="1:24" x14ac:dyDescent="0.2">
      <c r="A354" s="144"/>
      <c r="B354" s="144"/>
      <c r="C354" s="144"/>
      <c r="D354" s="144"/>
      <c r="E354" s="144"/>
      <c r="F354" s="144"/>
      <c r="G354" s="144"/>
      <c r="H354" s="144"/>
      <c r="I354" s="144"/>
      <c r="J354" s="113"/>
      <c r="K354" s="144" t="s">
        <v>355</v>
      </c>
      <c r="L354" s="144" t="s">
        <v>120</v>
      </c>
      <c r="M354" s="144">
        <f>S13+S56</f>
        <v>16</v>
      </c>
      <c r="N354" s="177">
        <f>N13+N56</f>
        <v>423.1</v>
      </c>
      <c r="O354" s="144">
        <f>U13+U56</f>
        <v>0</v>
      </c>
      <c r="S354" s="127"/>
      <c r="T354" s="126"/>
      <c r="U354" s="127"/>
      <c r="V354" s="127"/>
      <c r="W354" s="128"/>
      <c r="X354" s="128"/>
    </row>
    <row r="355" spans="1:24" x14ac:dyDescent="0.2">
      <c r="A355" s="144"/>
      <c r="B355" s="144"/>
      <c r="C355" s="144"/>
      <c r="D355" s="144"/>
      <c r="E355" s="144"/>
      <c r="F355" s="144"/>
      <c r="G355" s="144"/>
      <c r="H355" s="144"/>
      <c r="I355" s="144"/>
      <c r="J355" s="113"/>
      <c r="K355" s="107" t="s">
        <v>342</v>
      </c>
      <c r="L355" s="144" t="s">
        <v>113</v>
      </c>
      <c r="M355" s="144">
        <f>S73</f>
        <v>1</v>
      </c>
      <c r="N355" s="177">
        <f>N73</f>
        <v>231.2</v>
      </c>
      <c r="O355" s="144"/>
    </row>
    <row r="356" spans="1:24" x14ac:dyDescent="0.2">
      <c r="A356" s="144"/>
      <c r="B356" s="144"/>
      <c r="C356" s="144"/>
      <c r="D356" s="144"/>
      <c r="E356" s="144"/>
      <c r="F356" s="144"/>
      <c r="G356" s="144"/>
      <c r="H356" s="144"/>
      <c r="I356" s="144"/>
      <c r="J356" s="113"/>
      <c r="K356" s="107" t="s">
        <v>341</v>
      </c>
      <c r="L356" s="144" t="s">
        <v>120</v>
      </c>
      <c r="M356" s="144">
        <f>M27+M60</f>
        <v>37</v>
      </c>
      <c r="N356" s="177">
        <f>N27+N60</f>
        <v>517960.9</v>
      </c>
      <c r="O356" s="144"/>
    </row>
    <row r="357" spans="1:24" x14ac:dyDescent="0.2">
      <c r="A357" s="144"/>
      <c r="B357" s="179" t="s">
        <v>64</v>
      </c>
      <c r="C357" s="179"/>
      <c r="D357" s="144"/>
      <c r="E357" s="180">
        <f>E358+E359</f>
        <v>2571544.5</v>
      </c>
      <c r="F357" s="144"/>
      <c r="G357" s="144"/>
      <c r="H357" s="144"/>
      <c r="I357" s="144"/>
      <c r="J357" s="113"/>
      <c r="K357" s="179" t="s">
        <v>64</v>
      </c>
      <c r="L357" s="179"/>
      <c r="M357" s="179"/>
      <c r="N357" s="180">
        <f>N358+N359</f>
        <v>465165.39999999997</v>
      </c>
      <c r="O357" s="179"/>
    </row>
    <row r="358" spans="1:24" x14ac:dyDescent="0.2">
      <c r="A358" s="144"/>
      <c r="B358" s="107" t="s">
        <v>342</v>
      </c>
      <c r="C358" s="144" t="s">
        <v>113</v>
      </c>
      <c r="D358" s="177">
        <f>D79+D81+D83+D85+D87+D89+D91+D93+D95+D97+D101+D103+D99+D105+D107+D108+D109+D110+D111+D112+D113+D114+D115+D116+D117+D118+D119+D120+D128+D129+D130+D131+D132+D145+D147+D149+D151+D152+D159+D160+D161+D162+D163+D179</f>
        <v>33505.800000000003</v>
      </c>
      <c r="E358" s="177">
        <f>E79+E81+E83+E85+E87+E89+E91+E93+E95+E97+E101+E103+E99+E105+E107+E108+E109+E110+E111+E112+E113+E114+E115+E116+E117+E118+E119+E120+E128+E129+E130+E131+E132+E145+E147+E149+E151+E152+E159+E160+E161+E162+E163+E179+E150+E148+E146+E106+E104+E102+E100+E98+E96+E94+E92+E90+E88+E86+E84+E82+E80</f>
        <v>1856443.7</v>
      </c>
      <c r="F358" s="177">
        <f>F79+F81+F83+F85+F87+F89+F91+F93+F95+F97+F101+F103+F99+F105+F107+F108+F109+F110+F111+F112+F113+F114+F115+F116+F117+F118+F119+F120+F128+F129+F130+F131+F132+F145+F147+F149+F151+F152+F159+F160+F161+F162+F163+F179+F150+F148+F146+F106+F104+F102+F100+F98+F96+F94+F92+F90+F88+F86+F84+F82+F80</f>
        <v>466663.70000000013</v>
      </c>
      <c r="G358" s="177">
        <f>G79+G81+G83+G85+G87+G89+G91+G93+G95+G97+G101+G103+G99+G105+G107+G108+G109+G110+G111+G112+G113+G114+G115+G116+G117+G118+G119+G120+G128+G129+G130+G131+G132+G145+G147+G149+G151+G152+G159+G160+G161+G162+G163+G179+G150+G148+G146+G106+G104+G102+G100+G98+G96+G94+G92+G90+G88+G86+G84+G82+G80</f>
        <v>833868</v>
      </c>
      <c r="H358" s="177">
        <f>H79+H81+H83+H85+H87+H89+H91+H93+H95+H97+H101+H103+H99+H105+H107+H108+H109+H110+H111+H112+H113+H114+H115+H116+H117+H118+H119+H120+H128+H129+H130+H131+H132+H145+H147+H149+H151+H152+H159+H160+H161+H162+H163+H179+H150+H148+H146+H106+H104+H102+H100+H98+H96+H94+H92+H90+H88+H86+H84+H82+H80</f>
        <v>555912</v>
      </c>
      <c r="I358" s="177">
        <f>I79+I81+I83+I85+I87+I89+I91+I93+I95+I97+I101+I103+I99+I105+I107+I108+I109+I110+I111+I112+I113+I114+I115+I116+I117+I118+I119+I120+I128+I129+I130+I131+I132+I145+I147+I149+I151+I152+I159+I160+I161+I162+I163+I179</f>
        <v>0</v>
      </c>
      <c r="J358" s="113"/>
      <c r="K358" s="107" t="s">
        <v>342</v>
      </c>
      <c r="L358" s="144" t="s">
        <v>113</v>
      </c>
      <c r="M358" s="177">
        <f>M123+M157+M179</f>
        <v>11111.8</v>
      </c>
      <c r="N358" s="177">
        <f>N123+N157+N179</f>
        <v>433152.99999999994</v>
      </c>
      <c r="O358" s="177">
        <f>O123+O157+O179</f>
        <v>433152.99999999994</v>
      </c>
    </row>
    <row r="359" spans="1:24" x14ac:dyDescent="0.2">
      <c r="A359" s="144"/>
      <c r="B359" s="107" t="s">
        <v>341</v>
      </c>
      <c r="C359" s="144" t="s">
        <v>120</v>
      </c>
      <c r="D359" s="144">
        <f>D124+D133+D134+D135+D142+D153+D154+D155+D156+D164+D171</f>
        <v>32</v>
      </c>
      <c r="E359" s="144">
        <f>E124+E133+E134+E135+E142+E153+E154+E155+E156+E164+E171</f>
        <v>715100.8</v>
      </c>
      <c r="F359" s="144">
        <f>F124+F133+F134+F135+F142+F153+F154+F155+F156+F164+F171</f>
        <v>65100.799999999996</v>
      </c>
      <c r="G359" s="144">
        <f>G124+G133+G134+G135+G142+G153+G154+G155+G156+G164+G171</f>
        <v>390000</v>
      </c>
      <c r="H359" s="144">
        <f>H124+H133+H134+H135+H142+H153+H154+H155+H156+H164+H171</f>
        <v>260000</v>
      </c>
      <c r="I359" s="144"/>
      <c r="J359" s="113"/>
      <c r="K359" s="107" t="s">
        <v>341</v>
      </c>
      <c r="L359" s="144" t="s">
        <v>120</v>
      </c>
      <c r="M359" s="144">
        <f>M124+M172</f>
        <v>4</v>
      </c>
      <c r="N359" s="177">
        <f>N124+N172</f>
        <v>32012.399999999998</v>
      </c>
      <c r="O359" s="144"/>
    </row>
    <row r="360" spans="1:24" x14ac:dyDescent="0.2">
      <c r="A360" s="144"/>
      <c r="B360" s="179" t="s">
        <v>65</v>
      </c>
      <c r="C360" s="179"/>
      <c r="D360" s="144"/>
      <c r="E360" s="180">
        <f>E361+E362</f>
        <v>2727786.18</v>
      </c>
      <c r="F360" s="144"/>
      <c r="G360" s="144"/>
      <c r="H360" s="144"/>
      <c r="I360" s="144"/>
      <c r="J360" s="113"/>
      <c r="K360" s="179" t="s">
        <v>65</v>
      </c>
      <c r="L360" s="179"/>
      <c r="M360" s="144"/>
      <c r="N360" s="180">
        <f>SUM(N361:N362)</f>
        <v>428256.1</v>
      </c>
      <c r="O360" s="177"/>
    </row>
    <row r="361" spans="1:24" x14ac:dyDescent="0.2">
      <c r="A361" s="144"/>
      <c r="B361" s="107" t="s">
        <v>342</v>
      </c>
      <c r="C361" s="144" t="s">
        <v>113</v>
      </c>
      <c r="D361" s="144">
        <f>D184+D185+D186+D187+D188+D190+D191+D192+D193+D194+D195+D196+D197+D198+D199+D200+D201+D202+D203+D210+D213+D214+D215+D238</f>
        <v>21380.5</v>
      </c>
      <c r="E361" s="177">
        <f>E184+E185+E186+E187+E188+E190+E191+E192+E193+E194+E195+E196+E197+E198+E199+E200+E201+E202+E203+E210+E213+E214+E215+E238</f>
        <v>715446.78000000014</v>
      </c>
      <c r="F361" s="144">
        <f>F184+F185+F186+F187+F188+F190+F191+F192+F193+F194+F195+F196+F197+F198+F199+F200+F201+F202+F203+F210+F213+F214+F215+F238</f>
        <v>565446.78</v>
      </c>
      <c r="G361" s="144">
        <f>G184+G185+G186+G187+G188+G190+G191+G192+G193+G194+G195+G196+G197+G198+G199+G200+G201+G202+G203+G210+G213+G214+G215+G238</f>
        <v>90000</v>
      </c>
      <c r="H361" s="144">
        <f>H184+H185+H186+H187+H188+H190+H191+H192+H193+H194+H195+H196+H197+H198+H199+H200+H201+H202+H203+H210+H213+H214+H215+H238</f>
        <v>60000</v>
      </c>
      <c r="I361" s="144"/>
      <c r="J361" s="113"/>
      <c r="K361" s="107" t="s">
        <v>342</v>
      </c>
      <c r="L361" s="144" t="s">
        <v>113</v>
      </c>
      <c r="M361" s="144">
        <f>M204+M218+M238</f>
        <v>8876</v>
      </c>
      <c r="N361" s="177">
        <f>N204+N218+N238</f>
        <v>291824.09999999998</v>
      </c>
      <c r="O361" s="144">
        <f>O204+O218+O238</f>
        <v>291824.09999999998</v>
      </c>
    </row>
    <row r="362" spans="1:24" x14ac:dyDescent="0.2">
      <c r="A362" s="144"/>
      <c r="B362" s="107" t="s">
        <v>341</v>
      </c>
      <c r="C362" s="144" t="s">
        <v>120</v>
      </c>
      <c r="D362" s="144">
        <f t="shared" ref="D362:I362" si="34">D206+D208+D209+D220+D221+D222+D223+D224+D225+D226+D229+D230+D231+D232+D233+D234</f>
        <v>16</v>
      </c>
      <c r="E362" s="177">
        <f t="shared" si="34"/>
        <v>2012339.4</v>
      </c>
      <c r="F362" s="144">
        <f t="shared" si="34"/>
        <v>202119.40000000002</v>
      </c>
      <c r="G362" s="144">
        <f t="shared" si="34"/>
        <v>1086132</v>
      </c>
      <c r="H362" s="144">
        <f t="shared" si="34"/>
        <v>724088</v>
      </c>
      <c r="I362" s="144">
        <f t="shared" si="34"/>
        <v>0</v>
      </c>
      <c r="J362" s="113"/>
      <c r="K362" s="107" t="s">
        <v>341</v>
      </c>
      <c r="L362" s="144" t="s">
        <v>120</v>
      </c>
      <c r="M362" s="144">
        <f>M206+M219</f>
        <v>4</v>
      </c>
      <c r="N362" s="144">
        <f>N206+N219</f>
        <v>136432</v>
      </c>
      <c r="O362" s="144">
        <f>O206+O219</f>
        <v>136432</v>
      </c>
    </row>
    <row r="363" spans="1:24" x14ac:dyDescent="0.2">
      <c r="A363" s="144"/>
      <c r="B363" s="179" t="s">
        <v>356</v>
      </c>
      <c r="C363" s="144"/>
      <c r="D363" s="144"/>
      <c r="E363" s="179">
        <f>E364+E365</f>
        <v>929536.80000000016</v>
      </c>
      <c r="F363" s="144"/>
      <c r="G363" s="144"/>
      <c r="H363" s="144"/>
      <c r="I363" s="144"/>
      <c r="J363" s="113"/>
      <c r="K363" s="179" t="s">
        <v>356</v>
      </c>
      <c r="L363" s="144"/>
      <c r="M363" s="144"/>
      <c r="N363" s="179">
        <f>N364+N365</f>
        <v>387788.79999999999</v>
      </c>
      <c r="O363" s="144"/>
    </row>
    <row r="364" spans="1:24" x14ac:dyDescent="0.2">
      <c r="B364" s="107" t="s">
        <v>342</v>
      </c>
      <c r="C364" s="144" t="s">
        <v>113</v>
      </c>
      <c r="D364" s="144">
        <f>D243+D244+D245+D246+D247+D248+D249+D250+D251+D252+D268+D269+D270+D271+D272+D284</f>
        <v>23988.5</v>
      </c>
      <c r="E364" s="144">
        <f t="shared" ref="E364:I364" si="35">E243+E244+E245+E246+E247+E248+E249+E250+E251+E252+E268+E269+E270+E271+E272+E284</f>
        <v>757004.50000000012</v>
      </c>
      <c r="F364" s="144">
        <f t="shared" si="35"/>
        <v>757004.50000000012</v>
      </c>
      <c r="G364" s="144">
        <f t="shared" si="35"/>
        <v>0</v>
      </c>
      <c r="H364" s="144">
        <f t="shared" si="35"/>
        <v>0</v>
      </c>
      <c r="I364" s="144">
        <f t="shared" si="35"/>
        <v>0</v>
      </c>
      <c r="J364" s="113"/>
      <c r="K364" s="181" t="s">
        <v>342</v>
      </c>
      <c r="L364" s="144" t="s">
        <v>113</v>
      </c>
      <c r="M364" s="144">
        <f>M255+M276+M284</f>
        <v>6658</v>
      </c>
      <c r="N364" s="144">
        <f t="shared" ref="N364:O364" si="36">N255+N276+N284</f>
        <v>322107.5</v>
      </c>
      <c r="O364" s="144">
        <f t="shared" si="36"/>
        <v>322107.5</v>
      </c>
    </row>
    <row r="365" spans="1:24" x14ac:dyDescent="0.2">
      <c r="B365" s="107" t="s">
        <v>341</v>
      </c>
      <c r="C365" s="144" t="s">
        <v>120</v>
      </c>
      <c r="D365" s="144">
        <f>D257+D258+D259+D260+D261+D278</f>
        <v>6</v>
      </c>
      <c r="E365" s="144">
        <f t="shared" ref="E365:H365" si="37">E257+E258+E259+E260+E261+E278</f>
        <v>172532.30000000002</v>
      </c>
      <c r="F365" s="144">
        <f t="shared" si="37"/>
        <v>172532.30000000002</v>
      </c>
      <c r="G365" s="144">
        <f t="shared" si="37"/>
        <v>0</v>
      </c>
      <c r="H365" s="144">
        <f t="shared" si="37"/>
        <v>0</v>
      </c>
      <c r="I365" s="144"/>
      <c r="J365" s="113"/>
      <c r="K365" s="181" t="s">
        <v>341</v>
      </c>
      <c r="L365" s="144" t="s">
        <v>120</v>
      </c>
      <c r="M365" s="144">
        <f>M256+M277</f>
        <v>6</v>
      </c>
      <c r="N365" s="144">
        <f t="shared" ref="N365:O365" si="38">N256+N277</f>
        <v>65681.299999999988</v>
      </c>
      <c r="O365" s="144">
        <f t="shared" si="38"/>
        <v>65681.299999999988</v>
      </c>
    </row>
    <row r="366" spans="1:24" x14ac:dyDescent="0.2">
      <c r="B366" s="179" t="s">
        <v>67</v>
      </c>
      <c r="C366" s="144"/>
      <c r="D366" s="144"/>
      <c r="E366" s="179">
        <f>E367+E368</f>
        <v>971449.60000000009</v>
      </c>
      <c r="F366" s="144"/>
      <c r="G366" s="144"/>
      <c r="H366" s="144"/>
      <c r="I366" s="144"/>
      <c r="J366" s="113"/>
      <c r="K366" s="182" t="s">
        <v>67</v>
      </c>
      <c r="L366" s="144"/>
      <c r="M366" s="144"/>
      <c r="N366" s="179">
        <f>N367+N368</f>
        <v>348955</v>
      </c>
      <c r="O366" s="144"/>
    </row>
    <row r="367" spans="1:24" x14ac:dyDescent="0.2">
      <c r="B367" s="107" t="s">
        <v>342</v>
      </c>
      <c r="C367" s="144" t="s">
        <v>113</v>
      </c>
      <c r="D367" s="144">
        <f>D289+D290+D291+D292+D307+D308+D309+D321</f>
        <v>16651</v>
      </c>
      <c r="E367" s="144">
        <f t="shared" ref="E367:J367" si="39">E289+E290+E291+E292+E307+E308+E309+E321</f>
        <v>892885.20000000007</v>
      </c>
      <c r="F367" s="144">
        <f t="shared" si="39"/>
        <v>892885.20000000007</v>
      </c>
      <c r="G367" s="144">
        <f t="shared" si="39"/>
        <v>0</v>
      </c>
      <c r="H367" s="144">
        <f t="shared" si="39"/>
        <v>0</v>
      </c>
      <c r="I367" s="144">
        <f t="shared" si="39"/>
        <v>0</v>
      </c>
      <c r="J367" s="144" t="e">
        <f t="shared" si="39"/>
        <v>#VALUE!</v>
      </c>
      <c r="K367" s="181" t="s">
        <v>342</v>
      </c>
      <c r="L367" s="144" t="s">
        <v>113</v>
      </c>
      <c r="M367" s="144">
        <f>M321+M314+M296</f>
        <v>3185</v>
      </c>
      <c r="N367" s="144">
        <f t="shared" ref="N367:O367" si="40">N321+N314+N296</f>
        <v>186146.19999999998</v>
      </c>
      <c r="O367" s="144">
        <f t="shared" si="40"/>
        <v>186146.19999999998</v>
      </c>
    </row>
    <row r="368" spans="1:24" x14ac:dyDescent="0.2">
      <c r="B368" s="107" t="s">
        <v>341</v>
      </c>
      <c r="C368" s="144" t="s">
        <v>120</v>
      </c>
      <c r="D368" s="144">
        <f>D298+D299+D300+D301</f>
        <v>4</v>
      </c>
      <c r="E368" s="144">
        <f t="shared" ref="E368:J368" si="41">E298+E299+E300+E301</f>
        <v>78564.400000000009</v>
      </c>
      <c r="F368" s="144">
        <f t="shared" si="41"/>
        <v>78564.400000000009</v>
      </c>
      <c r="G368" s="144">
        <f t="shared" si="41"/>
        <v>0</v>
      </c>
      <c r="H368" s="144">
        <f t="shared" si="41"/>
        <v>0</v>
      </c>
      <c r="I368" s="144">
        <f t="shared" si="41"/>
        <v>0</v>
      </c>
      <c r="J368" s="144">
        <f t="shared" si="41"/>
        <v>0</v>
      </c>
      <c r="K368" s="181" t="s">
        <v>341</v>
      </c>
      <c r="L368" s="144" t="s">
        <v>120</v>
      </c>
      <c r="M368" s="144">
        <f>M315+M297</f>
        <v>5</v>
      </c>
      <c r="N368" s="144">
        <f t="shared" ref="N368:O368" si="42">N315+N297</f>
        <v>162808.80000000002</v>
      </c>
      <c r="O368" s="144">
        <f t="shared" si="42"/>
        <v>162808.80000000002</v>
      </c>
    </row>
    <row r="369" spans="2:15" x14ac:dyDescent="0.2">
      <c r="B369" s="179" t="s">
        <v>216</v>
      </c>
      <c r="C369" s="144"/>
      <c r="D369" s="144"/>
      <c r="E369" s="185">
        <f>E370+E371</f>
        <v>996925.8</v>
      </c>
      <c r="F369" s="144"/>
      <c r="G369" s="144"/>
      <c r="H369" s="144"/>
      <c r="I369" s="144"/>
      <c r="J369" s="113"/>
      <c r="K369" s="183"/>
      <c r="L369" s="144"/>
      <c r="M369" s="144"/>
      <c r="N369" s="144"/>
      <c r="O369" s="144"/>
    </row>
    <row r="370" spans="2:15" x14ac:dyDescent="0.2">
      <c r="B370" s="107" t="s">
        <v>342</v>
      </c>
      <c r="C370" s="144" t="s">
        <v>113</v>
      </c>
      <c r="D370" s="184">
        <f>D326+D327+D333+D339</f>
        <v>12738</v>
      </c>
      <c r="E370" s="184">
        <f t="shared" ref="E370:J370" si="43">E326+E327+E333+E339</f>
        <v>822194.3</v>
      </c>
      <c r="F370" s="184">
        <f t="shared" si="43"/>
        <v>822194.3</v>
      </c>
      <c r="G370" s="184">
        <f t="shared" si="43"/>
        <v>0</v>
      </c>
      <c r="H370" s="184">
        <f t="shared" si="43"/>
        <v>0</v>
      </c>
      <c r="I370" s="184">
        <f t="shared" si="43"/>
        <v>0</v>
      </c>
      <c r="J370" s="184">
        <f t="shared" si="43"/>
        <v>0</v>
      </c>
    </row>
    <row r="371" spans="2:15" x14ac:dyDescent="0.2">
      <c r="B371" s="107" t="s">
        <v>341</v>
      </c>
      <c r="C371" s="144" t="s">
        <v>120</v>
      </c>
      <c r="D371" s="144">
        <f>D328+D329+D330+D334+D335</f>
        <v>5</v>
      </c>
      <c r="E371" s="144">
        <f t="shared" ref="E371:J371" si="44">E328+E329+E330+E334+E335</f>
        <v>174731.5</v>
      </c>
      <c r="F371" s="144">
        <f t="shared" si="44"/>
        <v>174731.5</v>
      </c>
      <c r="G371" s="144">
        <f t="shared" si="44"/>
        <v>0</v>
      </c>
      <c r="H371" s="144">
        <f t="shared" si="44"/>
        <v>0</v>
      </c>
      <c r="I371" s="144">
        <f t="shared" si="44"/>
        <v>0</v>
      </c>
      <c r="J371" s="144">
        <f t="shared" si="44"/>
        <v>0</v>
      </c>
    </row>
    <row r="372" spans="2:15" x14ac:dyDescent="0.2">
      <c r="D372" s="186"/>
      <c r="E372" s="186"/>
      <c r="F372" s="186"/>
      <c r="G372" s="186"/>
      <c r="H372" s="186"/>
      <c r="I372" s="186"/>
      <c r="J372" s="173"/>
      <c r="K372" s="144"/>
      <c r="L372" s="144"/>
      <c r="M372" s="144"/>
      <c r="N372" s="144"/>
      <c r="O372" s="144"/>
    </row>
    <row r="373" spans="2:15" x14ac:dyDescent="0.2">
      <c r="B373" s="144" t="s">
        <v>357</v>
      </c>
      <c r="C373" s="144"/>
      <c r="D373" s="177">
        <f>D358+D361+D364+D367+D370</f>
        <v>108263.8</v>
      </c>
      <c r="E373" s="177">
        <f t="shared" ref="E373:H373" si="45">E358+E361+E364+E367+E370</f>
        <v>5043974.4799999995</v>
      </c>
      <c r="F373" s="177">
        <f t="shared" si="45"/>
        <v>3504194.4800000004</v>
      </c>
      <c r="G373" s="177">
        <f t="shared" si="45"/>
        <v>923868</v>
      </c>
      <c r="H373" s="177">
        <f t="shared" si="45"/>
        <v>615912</v>
      </c>
      <c r="I373" s="144"/>
      <c r="J373" s="113"/>
      <c r="K373" s="144" t="s">
        <v>357</v>
      </c>
      <c r="L373" s="144" t="s">
        <v>113</v>
      </c>
      <c r="M373" s="177">
        <f>M355+M358+M361+M364+M367</f>
        <v>29831.8</v>
      </c>
      <c r="N373" s="177">
        <f t="shared" ref="N373:O373" si="46">N355+N358+N361+N364+N367</f>
        <v>1233462</v>
      </c>
      <c r="O373" s="177">
        <f t="shared" si="46"/>
        <v>1233230.7999999998</v>
      </c>
    </row>
    <row r="374" spans="2:15" x14ac:dyDescent="0.2">
      <c r="B374" s="144" t="s">
        <v>358</v>
      </c>
      <c r="C374" s="144"/>
      <c r="D374" s="144">
        <f>D371+D368+D365+D362+D359</f>
        <v>63</v>
      </c>
      <c r="E374" s="144">
        <f t="shared" ref="E374:H374" si="47">E371+E368+E365+E362+E359</f>
        <v>3153268.4000000004</v>
      </c>
      <c r="F374" s="144">
        <f t="shared" si="47"/>
        <v>693048.40000000014</v>
      </c>
      <c r="G374" s="144">
        <f t="shared" si="47"/>
        <v>1476132</v>
      </c>
      <c r="H374" s="144">
        <f t="shared" si="47"/>
        <v>984088</v>
      </c>
      <c r="I374" s="144"/>
      <c r="J374" s="113"/>
      <c r="K374" s="144" t="s">
        <v>358</v>
      </c>
      <c r="L374" s="144" t="s">
        <v>120</v>
      </c>
      <c r="M374" s="144">
        <f>M368+M365+M362+M359+M356</f>
        <v>56</v>
      </c>
      <c r="N374" s="144">
        <f t="shared" ref="N374:O374" si="48">N368+N365+N362+N359+N356</f>
        <v>914895.4</v>
      </c>
      <c r="O374" s="144">
        <f t="shared" si="48"/>
        <v>364922.1</v>
      </c>
    </row>
    <row r="375" spans="2:15" x14ac:dyDescent="0.2">
      <c r="B375" s="144" t="s">
        <v>359</v>
      </c>
      <c r="C375" s="144"/>
      <c r="D375" s="144">
        <f>D357+D360+D363+D366+D369</f>
        <v>0</v>
      </c>
      <c r="E375" s="179">
        <f t="shared" ref="E375:H375" si="49">E357+E360+E363+E366+E369</f>
        <v>8197242.8799999999</v>
      </c>
      <c r="F375" s="144">
        <f t="shared" si="49"/>
        <v>0</v>
      </c>
      <c r="G375" s="144">
        <f t="shared" si="49"/>
        <v>0</v>
      </c>
      <c r="H375" s="144">
        <f t="shared" si="49"/>
        <v>0</v>
      </c>
      <c r="I375" s="144"/>
      <c r="J375" s="113"/>
      <c r="K375" s="144" t="s">
        <v>359</v>
      </c>
      <c r="L375" s="144"/>
      <c r="M375" s="144">
        <f>M353+M357+M360+M363+M366</f>
        <v>0</v>
      </c>
      <c r="N375" s="179">
        <f t="shared" ref="N375:O375" si="50">N353+N357+N360+N363+N366</f>
        <v>2148780.5</v>
      </c>
      <c r="O375" s="144">
        <f t="shared" si="50"/>
        <v>0</v>
      </c>
    </row>
    <row r="418" spans="10:15" x14ac:dyDescent="0.2">
      <c r="J418" s="80" t="s">
        <v>10</v>
      </c>
      <c r="K418" s="8" t="s">
        <v>61</v>
      </c>
      <c r="L418" s="6" t="s">
        <v>35</v>
      </c>
      <c r="M418" s="6" t="s">
        <v>36</v>
      </c>
      <c r="N418" s="9">
        <f>N305+N266+N211+N143+N54</f>
        <v>1416446.1</v>
      </c>
      <c r="O418" s="9">
        <f>O305+O266+O211+O143+O54</f>
        <v>1416446.1</v>
      </c>
    </row>
    <row r="419" spans="10:15" x14ac:dyDescent="0.2">
      <c r="J419" s="80"/>
      <c r="K419" s="107" t="s">
        <v>340</v>
      </c>
      <c r="L419" s="56" t="s">
        <v>9</v>
      </c>
      <c r="M419" s="18">
        <f>M296+M255+M204+M123+M13</f>
        <v>32260.6</v>
      </c>
      <c r="N419" s="11">
        <f>N296+N255+N204+N123+N13</f>
        <v>840545.2</v>
      </c>
      <c r="O419" s="11">
        <f>O296+O255+O204+O123+O13</f>
        <v>840545.2</v>
      </c>
    </row>
    <row r="420" spans="10:15" x14ac:dyDescent="0.2">
      <c r="J420" s="80"/>
      <c r="K420" s="107" t="s">
        <v>341</v>
      </c>
      <c r="L420" s="56" t="s">
        <v>23</v>
      </c>
      <c r="M420" s="56">
        <f>M297+M256+M205+M124+M27</f>
        <v>36</v>
      </c>
      <c r="N420" s="11">
        <f>N297+N256+N205+N124+N27</f>
        <v>575900.9</v>
      </c>
      <c r="O420" s="11">
        <f>O297+O256+O205+O124+O27</f>
        <v>575900.9</v>
      </c>
    </row>
    <row r="421" spans="10:15" x14ac:dyDescent="0.2">
      <c r="J421" s="80" t="s">
        <v>11</v>
      </c>
      <c r="K421" s="8" t="s">
        <v>62</v>
      </c>
      <c r="L421" s="6" t="s">
        <v>35</v>
      </c>
      <c r="M421" s="6" t="s">
        <v>36</v>
      </c>
      <c r="N421" s="9">
        <f>N318+N281+N235+N176+N70</f>
        <v>731175.8</v>
      </c>
      <c r="O421" s="9">
        <f>O318+O281+O235+O176+O70</f>
        <v>731175.8</v>
      </c>
    </row>
    <row r="422" spans="10:15" x14ac:dyDescent="0.2">
      <c r="J422" s="80"/>
      <c r="K422" s="107" t="s">
        <v>340</v>
      </c>
      <c r="L422" s="56" t="s">
        <v>9</v>
      </c>
      <c r="M422" s="56">
        <f>M314+M276+M218+M56+M157</f>
        <v>8037</v>
      </c>
      <c r="N422" s="11">
        <f>N314+N276+N218+N157+N56</f>
        <v>392181.29999999993</v>
      </c>
      <c r="O422" s="11">
        <f>O314+O276+O218+O157+O56</f>
        <v>392181.29999999993</v>
      </c>
    </row>
    <row r="423" spans="10:15" x14ac:dyDescent="0.2">
      <c r="J423" s="80"/>
      <c r="K423" s="107" t="s">
        <v>341</v>
      </c>
      <c r="L423" s="56" t="s">
        <v>23</v>
      </c>
      <c r="M423" s="56">
        <f>M315+M277+M219+M172+M60</f>
        <v>20</v>
      </c>
      <c r="N423" s="11">
        <f>N315+N277+N219+N172+N60</f>
        <v>338994.5</v>
      </c>
      <c r="O423" s="11">
        <f>O315+O277+O219+O172+O60</f>
        <v>338994.5</v>
      </c>
    </row>
    <row r="424" spans="10:15" x14ac:dyDescent="0.2">
      <c r="J424" s="80" t="s">
        <v>12</v>
      </c>
      <c r="K424" s="19" t="s">
        <v>63</v>
      </c>
      <c r="L424" s="15" t="s">
        <v>35</v>
      </c>
      <c r="M424" s="20" t="s">
        <v>36</v>
      </c>
      <c r="N424" s="109">
        <f>N322+N285+N239+N180+N74</f>
        <v>1158.6000000000001</v>
      </c>
      <c r="O424" s="109">
        <f>O322+O285+O239+O180+O74</f>
        <v>1158.6000000000001</v>
      </c>
    </row>
    <row r="425" spans="10:15" x14ac:dyDescent="0.2">
      <c r="J425" s="77"/>
      <c r="K425" s="107" t="s">
        <v>342</v>
      </c>
      <c r="L425" s="56" t="s">
        <v>23</v>
      </c>
      <c r="M425" s="53">
        <f>M320+M283+M237+M178+M72</f>
        <v>5</v>
      </c>
      <c r="N425" s="110">
        <f>N321+N284+N238+N179+N73</f>
        <v>1158.6000000000001</v>
      </c>
      <c r="O425" s="110">
        <f>O321+O284+O238+O179+O73</f>
        <v>1158.6000000000001</v>
      </c>
    </row>
    <row r="426" spans="10:15" x14ac:dyDescent="0.2">
      <c r="J426" s="77"/>
      <c r="K426" s="107" t="s">
        <v>341</v>
      </c>
      <c r="L426" s="56" t="s">
        <v>23</v>
      </c>
      <c r="M426" s="53">
        <v>0</v>
      </c>
      <c r="N426" s="53">
        <v>0</v>
      </c>
      <c r="O426" s="53">
        <v>0</v>
      </c>
    </row>
    <row r="428" spans="10:15" x14ac:dyDescent="0.2">
      <c r="J428" s="80"/>
      <c r="K428" s="8"/>
      <c r="L428" s="6"/>
      <c r="M428" s="6"/>
      <c r="N428" s="9"/>
      <c r="O428" s="9"/>
    </row>
    <row r="429" spans="10:15" x14ac:dyDescent="0.2">
      <c r="J429" s="116"/>
      <c r="K429" s="84" t="s">
        <v>339</v>
      </c>
      <c r="L429" s="83" t="s">
        <v>35</v>
      </c>
      <c r="M429" s="83" t="s">
        <v>36</v>
      </c>
      <c r="N429" s="85">
        <f>N11+N77+N182+N241+N287</f>
        <v>2148780.5</v>
      </c>
      <c r="O429" s="85">
        <f>O11+O77+O182+O241+O287</f>
        <v>2148780.5</v>
      </c>
    </row>
    <row r="430" spans="10:15" x14ac:dyDescent="0.2">
      <c r="J430" s="116" t="s">
        <v>10</v>
      </c>
      <c r="K430" s="87" t="s">
        <v>61</v>
      </c>
      <c r="L430" s="86" t="s">
        <v>35</v>
      </c>
      <c r="M430" s="86" t="s">
        <v>36</v>
      </c>
      <c r="N430" s="88">
        <f>N54+N143+N211+N266+N305</f>
        <v>1416446.1</v>
      </c>
      <c r="O430" s="88">
        <f>O54+O143+O211+O266+O305</f>
        <v>1416446.1</v>
      </c>
    </row>
    <row r="431" spans="10:15" x14ac:dyDescent="0.2">
      <c r="J431" s="116"/>
      <c r="K431" s="89" t="s">
        <v>340</v>
      </c>
      <c r="L431" s="90" t="s">
        <v>9</v>
      </c>
      <c r="M431" s="91">
        <f>M13+M123+M204+M255+M296</f>
        <v>32260.6</v>
      </c>
      <c r="N431" s="92">
        <f>N13+N123+N204+N255+N296</f>
        <v>840545.2</v>
      </c>
      <c r="O431" s="92">
        <f>O13+O123+O204+O255+O296</f>
        <v>840545.2</v>
      </c>
    </row>
    <row r="432" spans="10:15" x14ac:dyDescent="0.2">
      <c r="J432" s="116"/>
      <c r="K432" s="89" t="s">
        <v>341</v>
      </c>
      <c r="L432" s="90" t="s">
        <v>23</v>
      </c>
      <c r="M432" s="90"/>
      <c r="N432" s="92">
        <f>N27+N124+N205+N256+N297</f>
        <v>575900.9</v>
      </c>
      <c r="O432" s="92">
        <f>O27+O124+O205+O256+O297</f>
        <v>575900.9</v>
      </c>
    </row>
    <row r="433" spans="10:15" x14ac:dyDescent="0.2">
      <c r="J433" s="116" t="s">
        <v>11</v>
      </c>
      <c r="K433" s="87" t="s">
        <v>62</v>
      </c>
      <c r="L433" s="86" t="s">
        <v>35</v>
      </c>
      <c r="M433" s="86" t="s">
        <v>36</v>
      </c>
      <c r="N433" s="88">
        <f>N70+N176+N235+N281+N318</f>
        <v>731175.79999999993</v>
      </c>
      <c r="O433" s="88">
        <f>O70+O176+O235+O281+O318</f>
        <v>731175.79999999993</v>
      </c>
    </row>
    <row r="434" spans="10:15" x14ac:dyDescent="0.2">
      <c r="J434" s="116"/>
      <c r="K434" s="89" t="s">
        <v>340</v>
      </c>
      <c r="L434" s="90" t="s">
        <v>9</v>
      </c>
      <c r="M434" s="90">
        <f>M56+M157+M218+M276+M314</f>
        <v>8037</v>
      </c>
      <c r="N434" s="92">
        <f>N56+N157+N218+N276+N314</f>
        <v>392181.29999999993</v>
      </c>
      <c r="O434" s="92">
        <f>O56+O157+O218+O276+O314</f>
        <v>392181.29999999993</v>
      </c>
    </row>
    <row r="435" spans="10:15" x14ac:dyDescent="0.2">
      <c r="J435" s="116"/>
      <c r="K435" s="89" t="s">
        <v>341</v>
      </c>
      <c r="L435" s="90" t="s">
        <v>23</v>
      </c>
      <c r="M435" s="90">
        <f>M60+M172+M219+M277+M315</f>
        <v>20</v>
      </c>
      <c r="N435" s="92">
        <f>N60+N172+N219+N277+N315</f>
        <v>338994.5</v>
      </c>
      <c r="O435" s="92">
        <f>O60+O172+O219+O277+O315</f>
        <v>338994.5</v>
      </c>
    </row>
    <row r="436" spans="10:15" x14ac:dyDescent="0.2">
      <c r="J436" s="116" t="s">
        <v>12</v>
      </c>
      <c r="K436" s="87" t="s">
        <v>63</v>
      </c>
      <c r="L436" s="86" t="s">
        <v>35</v>
      </c>
      <c r="M436" s="93" t="s">
        <v>36</v>
      </c>
      <c r="N436" s="94">
        <f>N74+N180+N239+N285+N320</f>
        <v>1158.6000000000001</v>
      </c>
      <c r="O436" s="94">
        <f>O74+O180+O239+O285+O322</f>
        <v>1158.6000000000001</v>
      </c>
    </row>
    <row r="437" spans="10:15" x14ac:dyDescent="0.2">
      <c r="J437" s="117"/>
      <c r="K437" s="89" t="s">
        <v>342</v>
      </c>
      <c r="L437" s="90" t="s">
        <v>23</v>
      </c>
      <c r="M437" s="95">
        <f>M73+M179+M238+M284+M321</f>
        <v>5</v>
      </c>
      <c r="N437" s="96">
        <f>N72+N178+N237+N283+N320</f>
        <v>1158.6000000000001</v>
      </c>
      <c r="O437" s="96">
        <f>O72+O178+O237+O283+O320</f>
        <v>1158.6000000000001</v>
      </c>
    </row>
    <row r="438" spans="10:15" x14ac:dyDescent="0.2">
      <c r="J438" s="117"/>
      <c r="K438" s="89" t="s">
        <v>341</v>
      </c>
      <c r="L438" s="90" t="s">
        <v>23</v>
      </c>
      <c r="M438" s="95">
        <v>0</v>
      </c>
      <c r="N438" s="95">
        <v>0</v>
      </c>
      <c r="O438" s="95">
        <v>0</v>
      </c>
    </row>
    <row r="439" spans="10:15" x14ac:dyDescent="0.2">
      <c r="J439" s="118"/>
      <c r="K439" s="87" t="s">
        <v>95</v>
      </c>
      <c r="L439" s="87" t="s">
        <v>35</v>
      </c>
      <c r="M439" s="86"/>
      <c r="N439" s="97">
        <f t="shared" ref="N439:O441" si="51">N430+N433+N436</f>
        <v>2148780.5</v>
      </c>
      <c r="O439" s="97">
        <f t="shared" si="51"/>
        <v>2148780.5</v>
      </c>
    </row>
    <row r="440" spans="10:15" x14ac:dyDescent="0.2">
      <c r="J440" s="118"/>
      <c r="K440" s="98" t="s">
        <v>340</v>
      </c>
      <c r="L440" s="99" t="s">
        <v>35</v>
      </c>
      <c r="M440" s="100"/>
      <c r="N440" s="101">
        <f t="shared" si="51"/>
        <v>1233885.1000000001</v>
      </c>
      <c r="O440" s="101">
        <f t="shared" si="51"/>
        <v>1233885.1000000001</v>
      </c>
    </row>
    <row r="441" spans="10:15" x14ac:dyDescent="0.2">
      <c r="J441" s="118"/>
      <c r="K441" s="98" t="s">
        <v>341</v>
      </c>
      <c r="L441" s="103" t="s">
        <v>23</v>
      </c>
      <c r="M441" s="104"/>
      <c r="N441" s="101">
        <f t="shared" si="51"/>
        <v>914895.4</v>
      </c>
      <c r="O441" s="101">
        <f t="shared" si="51"/>
        <v>914895.4</v>
      </c>
    </row>
    <row r="442" spans="10:15" x14ac:dyDescent="0.2">
      <c r="J442" s="119"/>
      <c r="K442" s="106"/>
      <c r="L442" s="105"/>
      <c r="M442" s="105"/>
      <c r="N442" s="105"/>
      <c r="O442" s="105"/>
    </row>
    <row r="443" spans="10:15" x14ac:dyDescent="0.2">
      <c r="J443" s="120"/>
      <c r="K443" s="52"/>
      <c r="L443" s="52"/>
      <c r="M443" s="52"/>
      <c r="N443" s="52"/>
      <c r="O443" s="52"/>
    </row>
    <row r="444" spans="10:15" x14ac:dyDescent="0.2">
      <c r="J444" s="80"/>
      <c r="K444" s="72" t="s">
        <v>60</v>
      </c>
      <c r="L444" s="58" t="s">
        <v>35</v>
      </c>
      <c r="M444" s="58" t="s">
        <v>36</v>
      </c>
      <c r="N444" s="79">
        <f>N442+N437+N321</f>
        <v>1405.0000000000002</v>
      </c>
      <c r="O444" s="79">
        <f>O321+O437+O442</f>
        <v>1405.0000000000002</v>
      </c>
    </row>
  </sheetData>
  <mergeCells count="181">
    <mergeCell ref="A1:H1"/>
    <mergeCell ref="A2:H2"/>
    <mergeCell ref="A3:H3"/>
    <mergeCell ref="A4:H4"/>
    <mergeCell ref="A5:I5"/>
    <mergeCell ref="A7:A8"/>
    <mergeCell ref="B7:B8"/>
    <mergeCell ref="C7:C8"/>
    <mergeCell ref="D7:D8"/>
    <mergeCell ref="E7:E8"/>
    <mergeCell ref="A81:A82"/>
    <mergeCell ref="B81:B82"/>
    <mergeCell ref="C81:C82"/>
    <mergeCell ref="D81:D82"/>
    <mergeCell ref="A83:A84"/>
    <mergeCell ref="B83:B84"/>
    <mergeCell ref="C83:C84"/>
    <mergeCell ref="D83:D84"/>
    <mergeCell ref="F7:I7"/>
    <mergeCell ref="B76:I76"/>
    <mergeCell ref="B78:H78"/>
    <mergeCell ref="A79:A80"/>
    <mergeCell ref="B79:B80"/>
    <mergeCell ref="C79:C80"/>
    <mergeCell ref="D79:D80"/>
    <mergeCell ref="A89:A90"/>
    <mergeCell ref="B89:B90"/>
    <mergeCell ref="C89:C90"/>
    <mergeCell ref="D89:D90"/>
    <mergeCell ref="A91:A92"/>
    <mergeCell ref="B91:B92"/>
    <mergeCell ref="C91:C92"/>
    <mergeCell ref="D91:D92"/>
    <mergeCell ref="A85:A86"/>
    <mergeCell ref="B85:B86"/>
    <mergeCell ref="C85:C86"/>
    <mergeCell ref="D85:D86"/>
    <mergeCell ref="A87:A88"/>
    <mergeCell ref="B87:B88"/>
    <mergeCell ref="C87:C88"/>
    <mergeCell ref="D87:D88"/>
    <mergeCell ref="A97:A98"/>
    <mergeCell ref="B97:B98"/>
    <mergeCell ref="C97:C98"/>
    <mergeCell ref="D97:D98"/>
    <mergeCell ref="A99:A100"/>
    <mergeCell ref="B99:B100"/>
    <mergeCell ref="C99:C100"/>
    <mergeCell ref="D99:D100"/>
    <mergeCell ref="A93:A94"/>
    <mergeCell ref="B93:B94"/>
    <mergeCell ref="C93:C94"/>
    <mergeCell ref="D93:D94"/>
    <mergeCell ref="A95:A96"/>
    <mergeCell ref="B95:B96"/>
    <mergeCell ref="C95:C96"/>
    <mergeCell ref="D95:D96"/>
    <mergeCell ref="A105:A106"/>
    <mergeCell ref="B105:B106"/>
    <mergeCell ref="C105:C106"/>
    <mergeCell ref="D105:D106"/>
    <mergeCell ref="B127:I127"/>
    <mergeCell ref="A101:A102"/>
    <mergeCell ref="B101:B102"/>
    <mergeCell ref="C101:C102"/>
    <mergeCell ref="D101:D102"/>
    <mergeCell ref="A103:A104"/>
    <mergeCell ref="B103:B104"/>
    <mergeCell ref="C103:C104"/>
    <mergeCell ref="D103:D104"/>
    <mergeCell ref="A149:A150"/>
    <mergeCell ref="B149:B150"/>
    <mergeCell ref="C149:C150"/>
    <mergeCell ref="D149:D150"/>
    <mergeCell ref="B158:I158"/>
    <mergeCell ref="B177:H177"/>
    <mergeCell ref="B144:H144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B337:I337"/>
    <mergeCell ref="E353:F353"/>
    <mergeCell ref="H353:I353"/>
    <mergeCell ref="B240:I240"/>
    <mergeCell ref="B242:H242"/>
    <mergeCell ref="B267:H267"/>
    <mergeCell ref="B282:H282"/>
    <mergeCell ref="B286:I286"/>
    <mergeCell ref="B288:H288"/>
    <mergeCell ref="J7:J8"/>
    <mergeCell ref="K7:K8"/>
    <mergeCell ref="L7:L8"/>
    <mergeCell ref="M7:M8"/>
    <mergeCell ref="N7:N8"/>
    <mergeCell ref="O7:R7"/>
    <mergeCell ref="B306:H306"/>
    <mergeCell ref="B319:I319"/>
    <mergeCell ref="B323:I323"/>
    <mergeCell ref="B181:I181"/>
    <mergeCell ref="B183:H183"/>
    <mergeCell ref="B207:I207"/>
    <mergeCell ref="B212:H212"/>
    <mergeCell ref="B228:I228"/>
    <mergeCell ref="B236:H236"/>
    <mergeCell ref="J81:J82"/>
    <mergeCell ref="K81:K82"/>
    <mergeCell ref="L81:L82"/>
    <mergeCell ref="M81:M82"/>
    <mergeCell ref="J83:J84"/>
    <mergeCell ref="K83:K84"/>
    <mergeCell ref="L83:L84"/>
    <mergeCell ref="M83:M84"/>
    <mergeCell ref="K10:R10"/>
    <mergeCell ref="K55:Q55"/>
    <mergeCell ref="K71:Q71"/>
    <mergeCell ref="K76:R76"/>
    <mergeCell ref="K78:Q78"/>
    <mergeCell ref="J79:J80"/>
    <mergeCell ref="K79:K80"/>
    <mergeCell ref="L79:L80"/>
    <mergeCell ref="M79:M80"/>
    <mergeCell ref="J89:J90"/>
    <mergeCell ref="K89:K90"/>
    <mergeCell ref="L89:L90"/>
    <mergeCell ref="M89:M90"/>
    <mergeCell ref="J91:J92"/>
    <mergeCell ref="K91:K92"/>
    <mergeCell ref="L91:L92"/>
    <mergeCell ref="M91:M92"/>
    <mergeCell ref="J85:J86"/>
    <mergeCell ref="K85:K86"/>
    <mergeCell ref="L85:L86"/>
    <mergeCell ref="M85:M86"/>
    <mergeCell ref="J87:J88"/>
    <mergeCell ref="K87:K88"/>
    <mergeCell ref="L87:L88"/>
    <mergeCell ref="M87:M88"/>
    <mergeCell ref="L93:L94"/>
    <mergeCell ref="M93:M94"/>
    <mergeCell ref="M97:M98"/>
    <mergeCell ref="M99:M100"/>
    <mergeCell ref="L99:L100"/>
    <mergeCell ref="K101:K102"/>
    <mergeCell ref="K93:K94"/>
    <mergeCell ref="J93:J94"/>
    <mergeCell ref="J99:J100"/>
    <mergeCell ref="J95:J96"/>
    <mergeCell ref="J97:J98"/>
    <mergeCell ref="K97:K98"/>
    <mergeCell ref="K99:K100"/>
    <mergeCell ref="J101:J102"/>
    <mergeCell ref="L97:L98"/>
    <mergeCell ref="K95:K96"/>
    <mergeCell ref="L95:L96"/>
    <mergeCell ref="O105:O106"/>
    <mergeCell ref="M103:M104"/>
    <mergeCell ref="M101:M102"/>
    <mergeCell ref="L101:L102"/>
    <mergeCell ref="L103:L104"/>
    <mergeCell ref="N105:N106"/>
    <mergeCell ref="J149:J150"/>
    <mergeCell ref="K149:K150"/>
    <mergeCell ref="L149:L150"/>
    <mergeCell ref="M149:M150"/>
    <mergeCell ref="K147:K148"/>
    <mergeCell ref="K103:K104"/>
    <mergeCell ref="J105:J106"/>
    <mergeCell ref="K105:K106"/>
    <mergeCell ref="L105:L106"/>
    <mergeCell ref="M105:M106"/>
    <mergeCell ref="J103:J104"/>
    <mergeCell ref="J147:J148"/>
    <mergeCell ref="K145:K146"/>
    <mergeCell ref="J145:J146"/>
    <mergeCell ref="M145:M146"/>
    <mergeCell ref="L145:L146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9"/>
  <sheetViews>
    <sheetView view="pageBreakPreview" topLeftCell="A249" zoomScaleSheetLayoutView="100" workbookViewId="0">
      <selection activeCell="B261" sqref="B261"/>
    </sheetView>
  </sheetViews>
  <sheetFormatPr defaultColWidth="9.140625" defaultRowHeight="12.75" x14ac:dyDescent="0.2"/>
  <cols>
    <col min="1" max="1" width="4" style="16" customWidth="1"/>
    <col min="2" max="2" width="59.5703125" style="16" customWidth="1"/>
    <col min="3" max="3" width="7.85546875" style="16" customWidth="1"/>
    <col min="4" max="4" width="9.28515625" style="16" customWidth="1"/>
    <col min="5" max="5" width="12.7109375" style="16" customWidth="1"/>
    <col min="6" max="6" width="11" style="225" customWidth="1"/>
    <col min="7" max="7" width="11" style="16" customWidth="1"/>
    <col min="8" max="8" width="11.140625" style="16" customWidth="1"/>
    <col min="9" max="9" width="11" style="16" hidden="1" customWidth="1"/>
    <col min="10" max="10" width="7.28515625" style="139" customWidth="1"/>
    <col min="11" max="11" width="53.140625" style="16" customWidth="1"/>
    <col min="12" max="13" width="11.7109375" style="16" customWidth="1"/>
    <col min="14" max="14" width="10.140625" style="16" customWidth="1"/>
    <col min="15" max="15" width="11" style="16" customWidth="1"/>
    <col min="16" max="17" width="0" style="16" hidden="1" customWidth="1"/>
    <col min="18" max="18" width="2.140625" style="16" hidden="1" customWidth="1"/>
    <col min="19" max="16384" width="9.140625" style="16"/>
  </cols>
  <sheetData>
    <row r="1" spans="1:19" x14ac:dyDescent="0.2">
      <c r="A1" s="399" t="s">
        <v>151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</row>
    <row r="2" spans="1:19" x14ac:dyDescent="0.2">
      <c r="A2" s="399" t="s">
        <v>0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</row>
    <row r="3" spans="1:19" x14ac:dyDescent="0.2">
      <c r="A3" s="399" t="s">
        <v>1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</row>
    <row r="4" spans="1:19" x14ac:dyDescent="0.2">
      <c r="A4" s="399" t="s">
        <v>2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</row>
    <row r="5" spans="1:19" x14ac:dyDescent="0.2">
      <c r="A5" s="399" t="s">
        <v>150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</row>
    <row r="6" spans="1:19" ht="33" customHeight="1" x14ac:dyDescent="0.3">
      <c r="A6" s="401" t="s">
        <v>371</v>
      </c>
      <c r="B6" s="402"/>
      <c r="C6" s="402"/>
      <c r="D6" s="402"/>
      <c r="E6" s="402"/>
      <c r="F6" s="402"/>
      <c r="G6" s="402"/>
      <c r="H6" s="403"/>
      <c r="I6" s="246"/>
      <c r="J6" s="404" t="s">
        <v>373</v>
      </c>
      <c r="K6" s="405"/>
      <c r="L6" s="405"/>
      <c r="M6" s="405"/>
      <c r="N6" s="405"/>
      <c r="O6" s="406"/>
    </row>
    <row r="7" spans="1:19" ht="57.95" customHeight="1" x14ac:dyDescent="0.2">
      <c r="A7" s="376" t="s">
        <v>3</v>
      </c>
      <c r="B7" s="376" t="s">
        <v>4</v>
      </c>
      <c r="C7" s="376" t="s">
        <v>5</v>
      </c>
      <c r="D7" s="376" t="s">
        <v>6</v>
      </c>
      <c r="E7" s="376" t="s">
        <v>152</v>
      </c>
      <c r="F7" s="376" t="s">
        <v>68</v>
      </c>
      <c r="G7" s="376"/>
      <c r="H7" s="376"/>
      <c r="I7" s="376"/>
      <c r="J7" s="371" t="s">
        <v>3</v>
      </c>
      <c r="K7" s="376" t="s">
        <v>4</v>
      </c>
      <c r="L7" s="376" t="s">
        <v>5</v>
      </c>
      <c r="M7" s="376" t="s">
        <v>6</v>
      </c>
      <c r="N7" s="376" t="s">
        <v>235</v>
      </c>
      <c r="O7" s="376" t="s">
        <v>68</v>
      </c>
      <c r="P7" s="376"/>
      <c r="Q7" s="376"/>
      <c r="R7" s="376"/>
    </row>
    <row r="8" spans="1:19" ht="27.6" customHeight="1" x14ac:dyDescent="0.2">
      <c r="A8" s="376"/>
      <c r="B8" s="376"/>
      <c r="C8" s="376"/>
      <c r="D8" s="376"/>
      <c r="E8" s="376"/>
      <c r="F8" s="206" t="s">
        <v>146</v>
      </c>
      <c r="G8" s="189" t="s">
        <v>148</v>
      </c>
      <c r="H8" s="189" t="s">
        <v>147</v>
      </c>
      <c r="I8" s="26" t="s">
        <v>149</v>
      </c>
      <c r="J8" s="371"/>
      <c r="K8" s="376"/>
      <c r="L8" s="376"/>
      <c r="M8" s="376"/>
      <c r="N8" s="376"/>
      <c r="O8" s="189" t="s">
        <v>236</v>
      </c>
      <c r="P8" s="189" t="s">
        <v>237</v>
      </c>
      <c r="Q8" s="189" t="s">
        <v>147</v>
      </c>
      <c r="R8" s="26" t="s">
        <v>238</v>
      </c>
    </row>
    <row r="9" spans="1:19" ht="10.5" customHeigh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207">
        <v>6</v>
      </c>
      <c r="G9" s="17">
        <v>7</v>
      </c>
      <c r="H9" s="17">
        <v>8</v>
      </c>
      <c r="I9" s="26">
        <v>9</v>
      </c>
      <c r="J9" s="111">
        <v>1</v>
      </c>
      <c r="K9" s="17">
        <v>2</v>
      </c>
      <c r="L9" s="17">
        <v>3</v>
      </c>
      <c r="M9" s="17">
        <v>4</v>
      </c>
      <c r="N9" s="17">
        <v>5</v>
      </c>
      <c r="O9" s="17">
        <v>6</v>
      </c>
      <c r="P9" s="17">
        <v>7</v>
      </c>
      <c r="Q9" s="17">
        <v>8</v>
      </c>
      <c r="R9" s="26">
        <v>9</v>
      </c>
    </row>
    <row r="10" spans="1:19" x14ac:dyDescent="0.2">
      <c r="A10" s="17"/>
      <c r="B10" s="17"/>
      <c r="C10" s="17"/>
      <c r="D10" s="17"/>
      <c r="E10" s="17"/>
      <c r="F10" s="207"/>
      <c r="G10" s="17"/>
      <c r="H10" s="17"/>
      <c r="I10" s="26"/>
      <c r="J10" s="61"/>
      <c r="K10" s="387" t="s">
        <v>239</v>
      </c>
      <c r="L10" s="387"/>
      <c r="M10" s="387"/>
      <c r="N10" s="387"/>
      <c r="O10" s="387"/>
      <c r="P10" s="387"/>
      <c r="Q10" s="387"/>
      <c r="R10" s="387"/>
    </row>
    <row r="11" spans="1:19" x14ac:dyDescent="0.2">
      <c r="A11" s="17"/>
      <c r="B11" s="17"/>
      <c r="C11" s="17"/>
      <c r="D11" s="17"/>
      <c r="E11" s="17"/>
      <c r="F11" s="207"/>
      <c r="G11" s="17"/>
      <c r="H11" s="17"/>
      <c r="I11" s="26"/>
      <c r="J11" s="112"/>
      <c r="K11" s="232" t="s">
        <v>240</v>
      </c>
      <c r="L11" s="233"/>
      <c r="M11" s="233"/>
      <c r="N11" s="234">
        <f>N54+N70+N74</f>
        <v>518615.2</v>
      </c>
      <c r="O11" s="234">
        <f>O54+O70+O74</f>
        <v>518615.2</v>
      </c>
      <c r="P11" s="63">
        <v>0</v>
      </c>
      <c r="Q11" s="63">
        <v>0</v>
      </c>
      <c r="R11" s="63">
        <v>0</v>
      </c>
    </row>
    <row r="12" spans="1:19" x14ac:dyDescent="0.2">
      <c r="A12" s="17"/>
      <c r="B12" s="17"/>
      <c r="C12" s="17"/>
      <c r="D12" s="17"/>
      <c r="E12" s="17"/>
      <c r="F12" s="207"/>
      <c r="G12" s="17"/>
      <c r="H12" s="17"/>
      <c r="I12" s="26"/>
      <c r="J12" s="113"/>
      <c r="K12" s="65" t="s">
        <v>7</v>
      </c>
      <c r="L12" s="65"/>
      <c r="M12" s="65"/>
      <c r="N12" s="65"/>
      <c r="O12" s="65"/>
      <c r="P12" s="65"/>
      <c r="Q12" s="65"/>
      <c r="R12" s="7"/>
    </row>
    <row r="13" spans="1:19" x14ac:dyDescent="0.2">
      <c r="A13" s="17"/>
      <c r="B13" s="17"/>
      <c r="C13" s="17"/>
      <c r="D13" s="17"/>
      <c r="E13" s="17"/>
      <c r="F13" s="207"/>
      <c r="G13" s="17"/>
      <c r="H13" s="17"/>
      <c r="I13" s="26"/>
      <c r="J13" s="113"/>
      <c r="K13" s="67" t="s">
        <v>8</v>
      </c>
      <c r="L13" s="68" t="s">
        <v>9</v>
      </c>
      <c r="M13" s="69">
        <f>M14+M15+M16+M17+M18+M19+M20+M21+M22+M23+M24+M25+M26</f>
        <v>8030.8</v>
      </c>
      <c r="N13" s="25">
        <f>N14+N15+N16+N17+N18+N19+N20+N21+N22+N23+N24+N25+N26</f>
        <v>322.60000000000002</v>
      </c>
      <c r="O13" s="31">
        <f>O14+O15+O16+O17+O18+O19+O20+O21+O22+O23+O24+O25+O26</f>
        <v>322.60000000000002</v>
      </c>
      <c r="P13" s="41">
        <v>0</v>
      </c>
      <c r="Q13" s="41">
        <v>0</v>
      </c>
      <c r="R13" s="108">
        <v>0</v>
      </c>
      <c r="S13" s="16">
        <f>SUM(S14:S26)</f>
        <v>13</v>
      </c>
    </row>
    <row r="14" spans="1:19" ht="38.25" x14ac:dyDescent="0.2">
      <c r="A14" s="17"/>
      <c r="B14" s="17"/>
      <c r="C14" s="17"/>
      <c r="D14" s="17"/>
      <c r="E14" s="17"/>
      <c r="F14" s="207"/>
      <c r="G14" s="17"/>
      <c r="H14" s="17"/>
      <c r="I14" s="26"/>
      <c r="J14" s="197" t="s">
        <v>10</v>
      </c>
      <c r="K14" s="252" t="s">
        <v>241</v>
      </c>
      <c r="L14" s="192" t="s">
        <v>9</v>
      </c>
      <c r="M14" s="18">
        <v>1200</v>
      </c>
      <c r="N14" s="192">
        <f>O14+P14+Q14+R14</f>
        <v>49.4</v>
      </c>
      <c r="O14" s="192">
        <v>49.4</v>
      </c>
      <c r="P14" s="192">
        <v>0</v>
      </c>
      <c r="Q14" s="192">
        <v>0</v>
      </c>
      <c r="R14" s="189">
        <v>0</v>
      </c>
      <c r="S14" s="16">
        <v>1</v>
      </c>
    </row>
    <row r="15" spans="1:19" ht="38.25" x14ac:dyDescent="0.2">
      <c r="A15" s="17"/>
      <c r="B15" s="17"/>
      <c r="C15" s="17"/>
      <c r="D15" s="17"/>
      <c r="E15" s="17"/>
      <c r="F15" s="207"/>
      <c r="G15" s="17"/>
      <c r="H15" s="17"/>
      <c r="I15" s="26"/>
      <c r="J15" s="195" t="s">
        <v>11</v>
      </c>
      <c r="K15" s="252" t="s">
        <v>242</v>
      </c>
      <c r="L15" s="192" t="s">
        <v>9</v>
      </c>
      <c r="M15" s="196">
        <v>945</v>
      </c>
      <c r="N15" s="192">
        <f t="shared" ref="N15:N26" si="0">O15+P15+Q15+R15</f>
        <v>38.9</v>
      </c>
      <c r="O15" s="198">
        <v>38.9</v>
      </c>
      <c r="P15" s="192">
        <v>0</v>
      </c>
      <c r="Q15" s="192">
        <v>0</v>
      </c>
      <c r="R15" s="189">
        <v>0</v>
      </c>
      <c r="S15" s="16">
        <v>1</v>
      </c>
    </row>
    <row r="16" spans="1:19" ht="38.25" x14ac:dyDescent="0.2">
      <c r="A16" s="17"/>
      <c r="B16" s="17"/>
      <c r="C16" s="17"/>
      <c r="D16" s="17"/>
      <c r="E16" s="17"/>
      <c r="F16" s="207"/>
      <c r="G16" s="17"/>
      <c r="H16" s="17"/>
      <c r="I16" s="26"/>
      <c r="J16" s="195" t="s">
        <v>12</v>
      </c>
      <c r="K16" s="252" t="s">
        <v>243</v>
      </c>
      <c r="L16" s="192" t="s">
        <v>9</v>
      </c>
      <c r="M16" s="196">
        <v>480</v>
      </c>
      <c r="N16" s="192">
        <f t="shared" si="0"/>
        <v>19.8</v>
      </c>
      <c r="O16" s="198">
        <v>19.8</v>
      </c>
      <c r="P16" s="192">
        <v>0</v>
      </c>
      <c r="Q16" s="192">
        <v>0</v>
      </c>
      <c r="R16" s="189">
        <v>0</v>
      </c>
      <c r="S16" s="16">
        <v>1</v>
      </c>
    </row>
    <row r="17" spans="1:19" ht="51" x14ac:dyDescent="0.2">
      <c r="A17" s="17"/>
      <c r="B17" s="17"/>
      <c r="C17" s="17"/>
      <c r="D17" s="17"/>
      <c r="E17" s="17"/>
      <c r="F17" s="207"/>
      <c r="G17" s="17"/>
      <c r="H17" s="17"/>
      <c r="I17" s="26"/>
      <c r="J17" s="195" t="s">
        <v>13</v>
      </c>
      <c r="K17" s="252" t="s">
        <v>244</v>
      </c>
      <c r="L17" s="192" t="s">
        <v>9</v>
      </c>
      <c r="M17" s="196">
        <v>1327</v>
      </c>
      <c r="N17" s="192">
        <f t="shared" si="0"/>
        <v>54.7</v>
      </c>
      <c r="O17" s="198">
        <v>54.7</v>
      </c>
      <c r="P17" s="192">
        <v>0</v>
      </c>
      <c r="Q17" s="192">
        <v>0</v>
      </c>
      <c r="R17" s="189">
        <v>0</v>
      </c>
      <c r="S17" s="16">
        <v>1</v>
      </c>
    </row>
    <row r="18" spans="1:19" ht="38.25" x14ac:dyDescent="0.2">
      <c r="A18" s="17"/>
      <c r="B18" s="17"/>
      <c r="C18" s="17"/>
      <c r="D18" s="17"/>
      <c r="E18" s="17"/>
      <c r="F18" s="207"/>
      <c r="G18" s="17"/>
      <c r="H18" s="17"/>
      <c r="I18" s="26"/>
      <c r="J18" s="195" t="s">
        <v>14</v>
      </c>
      <c r="K18" s="252" t="s">
        <v>245</v>
      </c>
      <c r="L18" s="192" t="s">
        <v>9</v>
      </c>
      <c r="M18" s="196">
        <v>550.79999999999995</v>
      </c>
      <c r="N18" s="192">
        <f t="shared" si="0"/>
        <v>22.7</v>
      </c>
      <c r="O18" s="198">
        <v>22.7</v>
      </c>
      <c r="P18" s="192">
        <v>0</v>
      </c>
      <c r="Q18" s="192">
        <v>0</v>
      </c>
      <c r="R18" s="189">
        <v>0</v>
      </c>
      <c r="S18" s="16">
        <v>1</v>
      </c>
    </row>
    <row r="19" spans="1:19" ht="38.25" x14ac:dyDescent="0.2">
      <c r="A19" s="17"/>
      <c r="B19" s="17"/>
      <c r="C19" s="17"/>
      <c r="D19" s="17"/>
      <c r="E19" s="17"/>
      <c r="F19" s="207"/>
      <c r="G19" s="17"/>
      <c r="H19" s="17"/>
      <c r="I19" s="26"/>
      <c r="J19" s="195" t="s">
        <v>15</v>
      </c>
      <c r="K19" s="252" t="s">
        <v>246</v>
      </c>
      <c r="L19" s="192" t="s">
        <v>9</v>
      </c>
      <c r="M19" s="196">
        <v>250</v>
      </c>
      <c r="N19" s="192">
        <f t="shared" si="0"/>
        <v>9.3000000000000007</v>
      </c>
      <c r="O19" s="198">
        <v>9.3000000000000007</v>
      </c>
      <c r="P19" s="192">
        <v>0</v>
      </c>
      <c r="Q19" s="192">
        <v>0</v>
      </c>
      <c r="R19" s="189">
        <v>0</v>
      </c>
      <c r="S19" s="16">
        <v>1</v>
      </c>
    </row>
    <row r="20" spans="1:19" ht="38.25" x14ac:dyDescent="0.2">
      <c r="A20" s="17"/>
      <c r="B20" s="17"/>
      <c r="C20" s="17"/>
      <c r="D20" s="17"/>
      <c r="E20" s="17"/>
      <c r="F20" s="207"/>
      <c r="G20" s="17"/>
      <c r="H20" s="17"/>
      <c r="I20" s="26"/>
      <c r="J20" s="197" t="s">
        <v>16</v>
      </c>
      <c r="K20" s="252" t="s">
        <v>247</v>
      </c>
      <c r="L20" s="192" t="s">
        <v>9</v>
      </c>
      <c r="M20" s="196">
        <v>400</v>
      </c>
      <c r="N20" s="192">
        <f t="shared" si="0"/>
        <v>9.3000000000000007</v>
      </c>
      <c r="O20" s="198">
        <v>9.3000000000000007</v>
      </c>
      <c r="P20" s="192">
        <v>0</v>
      </c>
      <c r="Q20" s="192">
        <v>0</v>
      </c>
      <c r="R20" s="189">
        <v>0</v>
      </c>
      <c r="S20" s="16">
        <v>1</v>
      </c>
    </row>
    <row r="21" spans="1:19" ht="38.25" x14ac:dyDescent="0.2">
      <c r="A21" s="17"/>
      <c r="B21" s="17"/>
      <c r="C21" s="17"/>
      <c r="D21" s="17"/>
      <c r="E21" s="17"/>
      <c r="F21" s="207"/>
      <c r="G21" s="17"/>
      <c r="H21" s="17"/>
      <c r="I21" s="26"/>
      <c r="J21" s="195" t="s">
        <v>17</v>
      </c>
      <c r="K21" s="252" t="s">
        <v>248</v>
      </c>
      <c r="L21" s="192" t="s">
        <v>9</v>
      </c>
      <c r="M21" s="196">
        <v>400</v>
      </c>
      <c r="N21" s="192">
        <f t="shared" si="0"/>
        <v>16.5</v>
      </c>
      <c r="O21" s="198">
        <v>16.5</v>
      </c>
      <c r="P21" s="192">
        <v>0</v>
      </c>
      <c r="Q21" s="192">
        <v>0</v>
      </c>
      <c r="R21" s="189">
        <v>0</v>
      </c>
      <c r="S21" s="16">
        <v>1</v>
      </c>
    </row>
    <row r="22" spans="1:19" ht="38.25" x14ac:dyDescent="0.2">
      <c r="A22" s="17"/>
      <c r="B22" s="17"/>
      <c r="C22" s="17"/>
      <c r="D22" s="17"/>
      <c r="E22" s="17"/>
      <c r="F22" s="207"/>
      <c r="G22" s="17"/>
      <c r="H22" s="17"/>
      <c r="I22" s="26"/>
      <c r="J22" s="195" t="s">
        <v>18</v>
      </c>
      <c r="K22" s="252" t="s">
        <v>249</v>
      </c>
      <c r="L22" s="192" t="s">
        <v>9</v>
      </c>
      <c r="M22" s="196">
        <v>178</v>
      </c>
      <c r="N22" s="192">
        <f t="shared" si="0"/>
        <v>7.3</v>
      </c>
      <c r="O22" s="198">
        <v>7.3</v>
      </c>
      <c r="P22" s="192">
        <v>0</v>
      </c>
      <c r="Q22" s="192">
        <v>0</v>
      </c>
      <c r="R22" s="189">
        <v>0</v>
      </c>
      <c r="S22" s="16">
        <v>1</v>
      </c>
    </row>
    <row r="23" spans="1:19" ht="51" x14ac:dyDescent="0.2">
      <c r="A23" s="17"/>
      <c r="B23" s="17"/>
      <c r="C23" s="17"/>
      <c r="D23" s="17"/>
      <c r="E23" s="17"/>
      <c r="F23" s="207"/>
      <c r="G23" s="17"/>
      <c r="H23" s="17"/>
      <c r="I23" s="26"/>
      <c r="J23" s="197" t="s">
        <v>19</v>
      </c>
      <c r="K23" s="252" t="s">
        <v>250</v>
      </c>
      <c r="L23" s="192" t="s">
        <v>9</v>
      </c>
      <c r="M23" s="196">
        <v>920</v>
      </c>
      <c r="N23" s="192">
        <f t="shared" si="0"/>
        <v>37.9</v>
      </c>
      <c r="O23" s="198">
        <v>37.9</v>
      </c>
      <c r="P23" s="192">
        <v>0</v>
      </c>
      <c r="Q23" s="192">
        <v>0</v>
      </c>
      <c r="R23" s="189">
        <v>0</v>
      </c>
      <c r="S23" s="16">
        <v>1</v>
      </c>
    </row>
    <row r="24" spans="1:19" ht="38.25" x14ac:dyDescent="0.2">
      <c r="A24" s="17"/>
      <c r="B24" s="17"/>
      <c r="C24" s="17"/>
      <c r="D24" s="17"/>
      <c r="E24" s="17"/>
      <c r="F24" s="207"/>
      <c r="G24" s="17"/>
      <c r="H24" s="17"/>
      <c r="I24" s="26"/>
      <c r="J24" s="195" t="s">
        <v>20</v>
      </c>
      <c r="K24" s="252" t="s">
        <v>251</v>
      </c>
      <c r="L24" s="192" t="s">
        <v>9</v>
      </c>
      <c r="M24" s="196">
        <v>360</v>
      </c>
      <c r="N24" s="192">
        <f t="shared" si="0"/>
        <v>14.8</v>
      </c>
      <c r="O24" s="198">
        <v>14.8</v>
      </c>
      <c r="P24" s="192">
        <v>0</v>
      </c>
      <c r="Q24" s="192">
        <v>0</v>
      </c>
      <c r="R24" s="189">
        <v>0</v>
      </c>
      <c r="S24" s="16">
        <v>1</v>
      </c>
    </row>
    <row r="25" spans="1:19" ht="38.25" x14ac:dyDescent="0.2">
      <c r="A25" s="17"/>
      <c r="B25" s="17"/>
      <c r="C25" s="17"/>
      <c r="D25" s="17"/>
      <c r="E25" s="17"/>
      <c r="F25" s="207"/>
      <c r="G25" s="17"/>
      <c r="H25" s="17"/>
      <c r="I25" s="26"/>
      <c r="J25" s="195" t="s">
        <v>21</v>
      </c>
      <c r="K25" s="252" t="s">
        <v>252</v>
      </c>
      <c r="L25" s="192" t="s">
        <v>9</v>
      </c>
      <c r="M25" s="196">
        <v>500</v>
      </c>
      <c r="N25" s="192">
        <f t="shared" si="0"/>
        <v>20.6</v>
      </c>
      <c r="O25" s="198">
        <v>20.6</v>
      </c>
      <c r="P25" s="192">
        <v>0</v>
      </c>
      <c r="Q25" s="192">
        <v>0</v>
      </c>
      <c r="R25" s="189">
        <v>0</v>
      </c>
      <c r="S25" s="16">
        <v>1</v>
      </c>
    </row>
    <row r="26" spans="1:19" ht="38.25" x14ac:dyDescent="0.2">
      <c r="A26" s="17"/>
      <c r="B26" s="17"/>
      <c r="C26" s="17"/>
      <c r="D26" s="17"/>
      <c r="E26" s="17"/>
      <c r="F26" s="207"/>
      <c r="G26" s="17"/>
      <c r="H26" s="17"/>
      <c r="I26" s="26"/>
      <c r="J26" s="195" t="s">
        <v>22</v>
      </c>
      <c r="K26" s="252" t="s">
        <v>253</v>
      </c>
      <c r="L26" s="192" t="s">
        <v>9</v>
      </c>
      <c r="M26" s="196">
        <v>520</v>
      </c>
      <c r="N26" s="192">
        <f t="shared" si="0"/>
        <v>21.4</v>
      </c>
      <c r="O26" s="198">
        <v>21.4</v>
      </c>
      <c r="P26" s="192">
        <v>0</v>
      </c>
      <c r="Q26" s="192">
        <v>0</v>
      </c>
      <c r="R26" s="189">
        <v>0</v>
      </c>
      <c r="S26" s="16">
        <v>1</v>
      </c>
    </row>
    <row r="27" spans="1:19" x14ac:dyDescent="0.2">
      <c r="A27" s="17"/>
      <c r="B27" s="17"/>
      <c r="C27" s="17"/>
      <c r="D27" s="17"/>
      <c r="E27" s="17"/>
      <c r="F27" s="207"/>
      <c r="G27" s="17"/>
      <c r="H27" s="17"/>
      <c r="I27" s="26"/>
      <c r="J27" s="195"/>
      <c r="K27" s="70" t="s">
        <v>254</v>
      </c>
      <c r="L27" s="71" t="s">
        <v>23</v>
      </c>
      <c r="M27" s="71">
        <f>M29+M30+M31+M32+M33+M34+M35+M36+M37+M38+M39+M40+M41+M42+M43+M44+M45+M46+M47+M48+M49+M50+M51+M52+M53</f>
        <v>27</v>
      </c>
      <c r="N27" s="13">
        <f>N28+N29+N30+N31+N32+N33+N34+N35+N36+N37+N38+N39+N40+N41+N42+N43+N44+N45+N46+N47+N48+N49+N50+N51+N52+N53</f>
        <v>345666.4</v>
      </c>
      <c r="O27" s="13">
        <f>O28+O29+O30+O31+O32+O33+O34+O35+O36+O37+O38+O39+O40+O41+O42+O43+O44+O45+O46+O47+O48+O49+O50+O51+O52+O53</f>
        <v>345666.4</v>
      </c>
      <c r="P27" s="149">
        <f>P28+P29+P30+P31+P32+P33+P34+P35+P36+P37+P38+P39+P40+P41+P42+P43+P44+P45+P46+P47+P48+P49+P50+P51+P52+P53</f>
        <v>0</v>
      </c>
      <c r="Q27" s="149">
        <f>Q28+Q29+Q30+Q31+Q32+Q33+Q34+Q35+Q36+Q37+Q38+Q39+Q40+Q41+Q42+Q43+Q44+Q45+Q46+Q47+Q48+Q49+Q50+Q51+Q52+Q53</f>
        <v>0</v>
      </c>
      <c r="R27" s="108">
        <v>0</v>
      </c>
    </row>
    <row r="28" spans="1:19" x14ac:dyDescent="0.2">
      <c r="A28" s="17"/>
      <c r="B28" s="17"/>
      <c r="C28" s="17"/>
      <c r="D28" s="17"/>
      <c r="E28" s="17"/>
      <c r="F28" s="207"/>
      <c r="G28" s="17"/>
      <c r="H28" s="17"/>
      <c r="I28" s="26"/>
      <c r="J28" s="197" t="s">
        <v>24</v>
      </c>
      <c r="K28" s="37" t="s">
        <v>255</v>
      </c>
      <c r="L28" s="196" t="s">
        <v>256</v>
      </c>
      <c r="M28" s="196">
        <v>1032</v>
      </c>
      <c r="N28" s="5">
        <f>O28+P28+Q28+R28</f>
        <v>8551.9</v>
      </c>
      <c r="O28" s="5">
        <v>8551.9</v>
      </c>
      <c r="P28" s="150">
        <v>0</v>
      </c>
      <c r="Q28" s="150">
        <v>0</v>
      </c>
      <c r="R28" s="26">
        <v>0</v>
      </c>
    </row>
    <row r="29" spans="1:19" ht="25.5" x14ac:dyDescent="0.2">
      <c r="A29" s="17"/>
      <c r="B29" s="17"/>
      <c r="C29" s="17"/>
      <c r="D29" s="17"/>
      <c r="E29" s="17"/>
      <c r="F29" s="207"/>
      <c r="G29" s="17"/>
      <c r="H29" s="17"/>
      <c r="I29" s="26"/>
      <c r="J29" s="197" t="s">
        <v>25</v>
      </c>
      <c r="K29" s="191" t="s">
        <v>257</v>
      </c>
      <c r="L29" s="192" t="s">
        <v>23</v>
      </c>
      <c r="M29" s="192">
        <v>1</v>
      </c>
      <c r="N29" s="5">
        <f t="shared" ref="N29:N53" si="1">O29+P29+Q29+R29</f>
        <v>2750</v>
      </c>
      <c r="O29" s="198">
        <v>2750</v>
      </c>
      <c r="P29" s="150">
        <v>0</v>
      </c>
      <c r="Q29" s="150">
        <v>0</v>
      </c>
      <c r="R29" s="189">
        <v>0</v>
      </c>
    </row>
    <row r="30" spans="1:19" ht="25.5" x14ac:dyDescent="0.2">
      <c r="A30" s="17"/>
      <c r="B30" s="17"/>
      <c r="C30" s="17"/>
      <c r="D30" s="17"/>
      <c r="E30" s="17"/>
      <c r="F30" s="207"/>
      <c r="G30" s="17"/>
      <c r="H30" s="17"/>
      <c r="I30" s="26"/>
      <c r="J30" s="197" t="s">
        <v>26</v>
      </c>
      <c r="K30" s="191" t="s">
        <v>258</v>
      </c>
      <c r="L30" s="192" t="s">
        <v>23</v>
      </c>
      <c r="M30" s="192">
        <v>1</v>
      </c>
      <c r="N30" s="5">
        <f t="shared" si="1"/>
        <v>6500</v>
      </c>
      <c r="O30" s="198">
        <v>6500</v>
      </c>
      <c r="P30" s="150">
        <v>0</v>
      </c>
      <c r="Q30" s="150">
        <v>0</v>
      </c>
      <c r="R30" s="189">
        <v>0</v>
      </c>
    </row>
    <row r="31" spans="1:19" ht="25.5" x14ac:dyDescent="0.2">
      <c r="A31" s="17"/>
      <c r="B31" s="17"/>
      <c r="C31" s="17"/>
      <c r="D31" s="17"/>
      <c r="E31" s="17"/>
      <c r="F31" s="207"/>
      <c r="G31" s="17"/>
      <c r="H31" s="17"/>
      <c r="I31" s="26"/>
      <c r="J31" s="197" t="s">
        <v>27</v>
      </c>
      <c r="K31" s="191" t="s">
        <v>259</v>
      </c>
      <c r="L31" s="192" t="s">
        <v>23</v>
      </c>
      <c r="M31" s="192">
        <v>1</v>
      </c>
      <c r="N31" s="5">
        <f t="shared" si="1"/>
        <v>18000</v>
      </c>
      <c r="O31" s="198">
        <v>18000</v>
      </c>
      <c r="P31" s="150">
        <v>0</v>
      </c>
      <c r="Q31" s="150">
        <v>0</v>
      </c>
      <c r="R31" s="189">
        <v>0</v>
      </c>
    </row>
    <row r="32" spans="1:19" x14ac:dyDescent="0.2">
      <c r="A32" s="17"/>
      <c r="B32" s="17"/>
      <c r="C32" s="17"/>
      <c r="D32" s="17"/>
      <c r="E32" s="17"/>
      <c r="F32" s="207"/>
      <c r="G32" s="17"/>
      <c r="H32" s="17"/>
      <c r="I32" s="26"/>
      <c r="J32" s="197" t="s">
        <v>28</v>
      </c>
      <c r="K32" s="191" t="s">
        <v>260</v>
      </c>
      <c r="L32" s="192" t="s">
        <v>23</v>
      </c>
      <c r="M32" s="192">
        <v>3</v>
      </c>
      <c r="N32" s="5">
        <f t="shared" si="1"/>
        <v>12053.6</v>
      </c>
      <c r="O32" s="198">
        <v>12053.6</v>
      </c>
      <c r="P32" s="150">
        <v>0</v>
      </c>
      <c r="Q32" s="150">
        <v>0</v>
      </c>
      <c r="R32" s="189">
        <v>0</v>
      </c>
    </row>
    <row r="33" spans="1:18" ht="25.5" x14ac:dyDescent="0.2">
      <c r="A33" s="17"/>
      <c r="B33" s="17"/>
      <c r="C33" s="17"/>
      <c r="D33" s="17"/>
      <c r="E33" s="17"/>
      <c r="F33" s="207"/>
      <c r="G33" s="17"/>
      <c r="H33" s="17"/>
      <c r="I33" s="26"/>
      <c r="J33" s="197" t="s">
        <v>29</v>
      </c>
      <c r="K33" s="191" t="s">
        <v>261</v>
      </c>
      <c r="L33" s="192" t="s">
        <v>23</v>
      </c>
      <c r="M33" s="192">
        <v>1</v>
      </c>
      <c r="N33" s="5">
        <f t="shared" si="1"/>
        <v>9214.2999999999993</v>
      </c>
      <c r="O33" s="198">
        <v>9214.2999999999993</v>
      </c>
      <c r="P33" s="150">
        <v>0</v>
      </c>
      <c r="Q33" s="150">
        <v>0</v>
      </c>
      <c r="R33" s="189">
        <v>0</v>
      </c>
    </row>
    <row r="34" spans="1:18" ht="25.5" x14ac:dyDescent="0.2">
      <c r="A34" s="17"/>
      <c r="B34" s="17"/>
      <c r="C34" s="17"/>
      <c r="D34" s="17"/>
      <c r="E34" s="17"/>
      <c r="F34" s="207"/>
      <c r="G34" s="17"/>
      <c r="H34" s="17"/>
      <c r="I34" s="26"/>
      <c r="J34" s="197" t="s">
        <v>31</v>
      </c>
      <c r="K34" s="191" t="s">
        <v>262</v>
      </c>
      <c r="L34" s="192" t="s">
        <v>23</v>
      </c>
      <c r="M34" s="192">
        <v>1</v>
      </c>
      <c r="N34" s="5">
        <f t="shared" si="1"/>
        <v>11340</v>
      </c>
      <c r="O34" s="198">
        <v>11340</v>
      </c>
      <c r="P34" s="150">
        <v>0</v>
      </c>
      <c r="Q34" s="150">
        <v>0</v>
      </c>
      <c r="R34" s="189">
        <v>0</v>
      </c>
    </row>
    <row r="35" spans="1:18" x14ac:dyDescent="0.2">
      <c r="A35" s="17"/>
      <c r="B35" s="17"/>
      <c r="C35" s="17"/>
      <c r="D35" s="17"/>
      <c r="E35" s="17"/>
      <c r="F35" s="207"/>
      <c r="G35" s="17"/>
      <c r="H35" s="17"/>
      <c r="I35" s="26"/>
      <c r="J35" s="197" t="s">
        <v>32</v>
      </c>
      <c r="K35" s="37" t="s">
        <v>263</v>
      </c>
      <c r="L35" s="192" t="s">
        <v>23</v>
      </c>
      <c r="M35" s="192">
        <v>1</v>
      </c>
      <c r="N35" s="5">
        <f t="shared" si="1"/>
        <v>1264</v>
      </c>
      <c r="O35" s="198">
        <v>1264</v>
      </c>
      <c r="P35" s="150">
        <v>0</v>
      </c>
      <c r="Q35" s="150">
        <v>0</v>
      </c>
      <c r="R35" s="189">
        <v>0</v>
      </c>
    </row>
    <row r="36" spans="1:18" x14ac:dyDescent="0.2">
      <c r="A36" s="17"/>
      <c r="B36" s="17"/>
      <c r="C36" s="17"/>
      <c r="D36" s="17"/>
      <c r="E36" s="17"/>
      <c r="F36" s="207"/>
      <c r="G36" s="17"/>
      <c r="H36" s="17"/>
      <c r="I36" s="26"/>
      <c r="J36" s="197" t="s">
        <v>33</v>
      </c>
      <c r="K36" s="253" t="s">
        <v>264</v>
      </c>
      <c r="L36" s="192" t="s">
        <v>23</v>
      </c>
      <c r="M36" s="192">
        <v>1</v>
      </c>
      <c r="N36" s="5">
        <f t="shared" si="1"/>
        <v>11546.4</v>
      </c>
      <c r="O36" s="5">
        <v>11546.4</v>
      </c>
      <c r="P36" s="150">
        <v>0</v>
      </c>
      <c r="Q36" s="150">
        <v>0</v>
      </c>
      <c r="R36" s="26">
        <v>0</v>
      </c>
    </row>
    <row r="37" spans="1:18" ht="25.5" x14ac:dyDescent="0.2">
      <c r="A37" s="17"/>
      <c r="B37" s="17"/>
      <c r="C37" s="17"/>
      <c r="D37" s="17"/>
      <c r="E37" s="17"/>
      <c r="F37" s="207"/>
      <c r="G37" s="17"/>
      <c r="H37" s="17"/>
      <c r="I37" s="26"/>
      <c r="J37" s="197" t="s">
        <v>38</v>
      </c>
      <c r="K37" s="253" t="s">
        <v>265</v>
      </c>
      <c r="L37" s="196" t="s">
        <v>23</v>
      </c>
      <c r="M37" s="196">
        <v>1</v>
      </c>
      <c r="N37" s="5">
        <f t="shared" si="1"/>
        <v>8549.1</v>
      </c>
      <c r="O37" s="198">
        <v>8549.1</v>
      </c>
      <c r="P37" s="150">
        <v>0</v>
      </c>
      <c r="Q37" s="150">
        <v>0</v>
      </c>
      <c r="R37" s="26">
        <v>0</v>
      </c>
    </row>
    <row r="38" spans="1:18" x14ac:dyDescent="0.2">
      <c r="A38" s="17"/>
      <c r="B38" s="17"/>
      <c r="C38" s="17"/>
      <c r="D38" s="17"/>
      <c r="E38" s="17"/>
      <c r="F38" s="207"/>
      <c r="G38" s="17"/>
      <c r="H38" s="17"/>
      <c r="I38" s="26"/>
      <c r="J38" s="197" t="s">
        <v>39</v>
      </c>
      <c r="K38" s="253" t="s">
        <v>266</v>
      </c>
      <c r="L38" s="192" t="s">
        <v>23</v>
      </c>
      <c r="M38" s="192">
        <v>1</v>
      </c>
      <c r="N38" s="5">
        <f t="shared" si="1"/>
        <v>11513.4</v>
      </c>
      <c r="O38" s="198">
        <v>11513.4</v>
      </c>
      <c r="P38" s="150">
        <v>0</v>
      </c>
      <c r="Q38" s="150">
        <v>0</v>
      </c>
      <c r="R38" s="26">
        <v>0</v>
      </c>
    </row>
    <row r="39" spans="1:18" ht="25.5" x14ac:dyDescent="0.2">
      <c r="A39" s="17"/>
      <c r="B39" s="17"/>
      <c r="C39" s="17"/>
      <c r="D39" s="17"/>
      <c r="E39" s="17"/>
      <c r="F39" s="207"/>
      <c r="G39" s="17"/>
      <c r="H39" s="17"/>
      <c r="I39" s="26"/>
      <c r="J39" s="197" t="s">
        <v>40</v>
      </c>
      <c r="K39" s="253" t="s">
        <v>267</v>
      </c>
      <c r="L39" s="192" t="s">
        <v>23</v>
      </c>
      <c r="M39" s="192">
        <v>1</v>
      </c>
      <c r="N39" s="5">
        <f t="shared" si="1"/>
        <v>11459.8</v>
      </c>
      <c r="O39" s="198">
        <v>11459.8</v>
      </c>
      <c r="P39" s="150">
        <v>0</v>
      </c>
      <c r="Q39" s="150">
        <v>0</v>
      </c>
      <c r="R39" s="189">
        <v>0</v>
      </c>
    </row>
    <row r="40" spans="1:18" ht="25.5" x14ac:dyDescent="0.2">
      <c r="A40" s="17"/>
      <c r="B40" s="17"/>
      <c r="C40" s="17"/>
      <c r="D40" s="17"/>
      <c r="E40" s="17"/>
      <c r="F40" s="207"/>
      <c r="G40" s="17"/>
      <c r="H40" s="17"/>
      <c r="I40" s="26"/>
      <c r="J40" s="197" t="s">
        <v>41</v>
      </c>
      <c r="K40" s="37" t="s">
        <v>268</v>
      </c>
      <c r="L40" s="192" t="s">
        <v>23</v>
      </c>
      <c r="M40" s="192">
        <v>1</v>
      </c>
      <c r="N40" s="5">
        <f t="shared" si="1"/>
        <v>9921.2999999999993</v>
      </c>
      <c r="O40" s="198">
        <v>9921.2999999999993</v>
      </c>
      <c r="P40" s="150">
        <v>0</v>
      </c>
      <c r="Q40" s="150">
        <v>0</v>
      </c>
      <c r="R40" s="189">
        <v>0</v>
      </c>
    </row>
    <row r="41" spans="1:18" ht="25.5" x14ac:dyDescent="0.2">
      <c r="A41" s="17"/>
      <c r="B41" s="17"/>
      <c r="C41" s="17"/>
      <c r="D41" s="17"/>
      <c r="E41" s="17"/>
      <c r="F41" s="207"/>
      <c r="G41" s="17"/>
      <c r="H41" s="17"/>
      <c r="I41" s="26"/>
      <c r="J41" s="197" t="s">
        <v>42</v>
      </c>
      <c r="K41" s="37" t="s">
        <v>269</v>
      </c>
      <c r="L41" s="192" t="s">
        <v>23</v>
      </c>
      <c r="M41" s="192">
        <v>1</v>
      </c>
      <c r="N41" s="5">
        <f t="shared" si="1"/>
        <v>10383.9</v>
      </c>
      <c r="O41" s="198">
        <v>10383.9</v>
      </c>
      <c r="P41" s="150">
        <v>0</v>
      </c>
      <c r="Q41" s="150">
        <v>0</v>
      </c>
      <c r="R41" s="189">
        <v>0</v>
      </c>
    </row>
    <row r="42" spans="1:18" x14ac:dyDescent="0.2">
      <c r="A42" s="17"/>
      <c r="B42" s="17"/>
      <c r="C42" s="17"/>
      <c r="D42" s="17"/>
      <c r="E42" s="17"/>
      <c r="F42" s="207"/>
      <c r="G42" s="17"/>
      <c r="H42" s="17"/>
      <c r="I42" s="26"/>
      <c r="J42" s="197" t="s">
        <v>43</v>
      </c>
      <c r="K42" s="253" t="s">
        <v>270</v>
      </c>
      <c r="L42" s="192" t="s">
        <v>23</v>
      </c>
      <c r="M42" s="192">
        <v>1</v>
      </c>
      <c r="N42" s="5">
        <f t="shared" si="1"/>
        <v>5400</v>
      </c>
      <c r="O42" s="198">
        <v>5400</v>
      </c>
      <c r="P42" s="150">
        <v>0</v>
      </c>
      <c r="Q42" s="150">
        <v>0</v>
      </c>
      <c r="R42" s="189">
        <v>0</v>
      </c>
    </row>
    <row r="43" spans="1:18" x14ac:dyDescent="0.2">
      <c r="A43" s="17"/>
      <c r="B43" s="17"/>
      <c r="C43" s="17"/>
      <c r="D43" s="17"/>
      <c r="E43" s="17"/>
      <c r="F43" s="207"/>
      <c r="G43" s="17"/>
      <c r="H43" s="17"/>
      <c r="I43" s="26"/>
      <c r="J43" s="197" t="s">
        <v>44</v>
      </c>
      <c r="K43" s="37" t="s">
        <v>271</v>
      </c>
      <c r="L43" s="192" t="s">
        <v>23</v>
      </c>
      <c r="M43" s="192">
        <v>1</v>
      </c>
      <c r="N43" s="5">
        <f t="shared" si="1"/>
        <v>982.1</v>
      </c>
      <c r="O43" s="198">
        <v>982.1</v>
      </c>
      <c r="P43" s="150">
        <v>0</v>
      </c>
      <c r="Q43" s="150">
        <v>0</v>
      </c>
      <c r="R43" s="189">
        <v>0</v>
      </c>
    </row>
    <row r="44" spans="1:18" x14ac:dyDescent="0.2">
      <c r="A44" s="17"/>
      <c r="B44" s="17"/>
      <c r="C44" s="17"/>
      <c r="D44" s="17"/>
      <c r="E44" s="17"/>
      <c r="F44" s="207"/>
      <c r="G44" s="17"/>
      <c r="H44" s="17"/>
      <c r="I44" s="26"/>
      <c r="J44" s="197" t="s">
        <v>45</v>
      </c>
      <c r="K44" s="37" t="s">
        <v>272</v>
      </c>
      <c r="L44" s="192" t="s">
        <v>23</v>
      </c>
      <c r="M44" s="192">
        <v>1</v>
      </c>
      <c r="N44" s="5">
        <f>O44+P44+Q44+R44</f>
        <v>892.9</v>
      </c>
      <c r="O44" s="198">
        <v>892.9</v>
      </c>
      <c r="P44" s="150">
        <v>0</v>
      </c>
      <c r="Q44" s="150">
        <v>0</v>
      </c>
      <c r="R44" s="189">
        <v>0</v>
      </c>
    </row>
    <row r="45" spans="1:18" x14ac:dyDescent="0.2">
      <c r="A45" s="17"/>
      <c r="B45" s="17"/>
      <c r="C45" s="17"/>
      <c r="D45" s="17"/>
      <c r="E45" s="17"/>
      <c r="F45" s="207"/>
      <c r="G45" s="17"/>
      <c r="H45" s="17"/>
      <c r="I45" s="26"/>
      <c r="J45" s="197" t="s">
        <v>48</v>
      </c>
      <c r="K45" s="253" t="s">
        <v>273</v>
      </c>
      <c r="L45" s="192" t="s">
        <v>23</v>
      </c>
      <c r="M45" s="192">
        <v>1</v>
      </c>
      <c r="N45" s="5">
        <f t="shared" si="1"/>
        <v>15802.7</v>
      </c>
      <c r="O45" s="198">
        <v>15802.7</v>
      </c>
      <c r="P45" s="150">
        <v>0</v>
      </c>
      <c r="Q45" s="150">
        <v>0</v>
      </c>
      <c r="R45" s="189">
        <v>0</v>
      </c>
    </row>
    <row r="46" spans="1:18" x14ac:dyDescent="0.2">
      <c r="A46" s="17"/>
      <c r="B46" s="17"/>
      <c r="C46" s="17"/>
      <c r="D46" s="17"/>
      <c r="E46" s="17"/>
      <c r="F46" s="207"/>
      <c r="G46" s="17"/>
      <c r="H46" s="17"/>
      <c r="I46" s="26"/>
      <c r="J46" s="197" t="s">
        <v>73</v>
      </c>
      <c r="K46" s="253" t="s">
        <v>274</v>
      </c>
      <c r="L46" s="196" t="s">
        <v>23</v>
      </c>
      <c r="M46" s="196">
        <v>1</v>
      </c>
      <c r="N46" s="5">
        <f>O46+P46+Q46+R46</f>
        <v>49002</v>
      </c>
      <c r="O46" s="198">
        <v>49002</v>
      </c>
      <c r="P46" s="150">
        <v>0</v>
      </c>
      <c r="Q46" s="150">
        <v>0</v>
      </c>
      <c r="R46" s="189">
        <v>0</v>
      </c>
    </row>
    <row r="47" spans="1:18" x14ac:dyDescent="0.2">
      <c r="A47" s="17"/>
      <c r="B47" s="17"/>
      <c r="C47" s="17"/>
      <c r="D47" s="17"/>
      <c r="E47" s="17"/>
      <c r="F47" s="207"/>
      <c r="G47" s="17"/>
      <c r="H47" s="17"/>
      <c r="I47" s="26"/>
      <c r="J47" s="197" t="s">
        <v>74</v>
      </c>
      <c r="K47" s="37" t="s">
        <v>275</v>
      </c>
      <c r="L47" s="196" t="s">
        <v>23</v>
      </c>
      <c r="M47" s="196">
        <v>1</v>
      </c>
      <c r="N47" s="5">
        <f t="shared" si="1"/>
        <v>13770.6</v>
      </c>
      <c r="O47" s="198">
        <v>13770.6</v>
      </c>
      <c r="P47" s="150">
        <v>0</v>
      </c>
      <c r="Q47" s="150">
        <v>0</v>
      </c>
      <c r="R47" s="189">
        <v>0</v>
      </c>
    </row>
    <row r="48" spans="1:18" x14ac:dyDescent="0.2">
      <c r="A48" s="17"/>
      <c r="B48" s="17"/>
      <c r="C48" s="17"/>
      <c r="D48" s="17"/>
      <c r="E48" s="17"/>
      <c r="F48" s="207"/>
      <c r="G48" s="17"/>
      <c r="H48" s="17"/>
      <c r="I48" s="26"/>
      <c r="J48" s="197" t="s">
        <v>75</v>
      </c>
      <c r="K48" s="253" t="s">
        <v>276</v>
      </c>
      <c r="L48" s="196" t="s">
        <v>23</v>
      </c>
      <c r="M48" s="196">
        <v>1</v>
      </c>
      <c r="N48" s="5">
        <f t="shared" si="1"/>
        <v>42670</v>
      </c>
      <c r="O48" s="198">
        <v>42670</v>
      </c>
      <c r="P48" s="150">
        <v>0</v>
      </c>
      <c r="Q48" s="150">
        <v>0</v>
      </c>
      <c r="R48" s="189">
        <v>0</v>
      </c>
    </row>
    <row r="49" spans="1:19" ht="25.5" x14ac:dyDescent="0.2">
      <c r="A49" s="17"/>
      <c r="B49" s="17"/>
      <c r="C49" s="17"/>
      <c r="D49" s="17"/>
      <c r="E49" s="17"/>
      <c r="F49" s="207"/>
      <c r="G49" s="17"/>
      <c r="H49" s="17"/>
      <c r="I49" s="26"/>
      <c r="J49" s="197" t="s">
        <v>76</v>
      </c>
      <c r="K49" s="253" t="s">
        <v>277</v>
      </c>
      <c r="L49" s="192" t="s">
        <v>23</v>
      </c>
      <c r="M49" s="192">
        <v>1</v>
      </c>
      <c r="N49" s="5">
        <f t="shared" si="1"/>
        <v>9769.6</v>
      </c>
      <c r="O49" s="198">
        <v>9769.6</v>
      </c>
      <c r="P49" s="150">
        <v>0</v>
      </c>
      <c r="Q49" s="150">
        <v>0</v>
      </c>
      <c r="R49" s="189">
        <v>0</v>
      </c>
    </row>
    <row r="50" spans="1:19" ht="25.5" x14ac:dyDescent="0.2">
      <c r="A50" s="17"/>
      <c r="B50" s="17"/>
      <c r="C50" s="17"/>
      <c r="D50" s="17"/>
      <c r="E50" s="17"/>
      <c r="F50" s="207"/>
      <c r="G50" s="17"/>
      <c r="H50" s="17"/>
      <c r="I50" s="26"/>
      <c r="J50" s="197" t="s">
        <v>77</v>
      </c>
      <c r="K50" s="253" t="s">
        <v>97</v>
      </c>
      <c r="L50" s="192" t="s">
        <v>23</v>
      </c>
      <c r="M50" s="192">
        <v>1</v>
      </c>
      <c r="N50" s="5">
        <f t="shared" si="1"/>
        <v>22550</v>
      </c>
      <c r="O50" s="198">
        <v>22550</v>
      </c>
      <c r="P50" s="150">
        <v>0</v>
      </c>
      <c r="Q50" s="150">
        <v>0</v>
      </c>
      <c r="R50" s="189">
        <v>0</v>
      </c>
    </row>
    <row r="51" spans="1:19" ht="25.5" x14ac:dyDescent="0.2">
      <c r="A51" s="17"/>
      <c r="B51" s="17"/>
      <c r="C51" s="17"/>
      <c r="D51" s="17"/>
      <c r="E51" s="17"/>
      <c r="F51" s="207"/>
      <c r="G51" s="17"/>
      <c r="H51" s="17"/>
      <c r="I51" s="26"/>
      <c r="J51" s="197" t="s">
        <v>78</v>
      </c>
      <c r="K51" s="253" t="s">
        <v>278</v>
      </c>
      <c r="L51" s="192" t="s">
        <v>23</v>
      </c>
      <c r="M51" s="192">
        <v>1</v>
      </c>
      <c r="N51" s="5">
        <f t="shared" si="1"/>
        <v>27000</v>
      </c>
      <c r="O51" s="198">
        <v>27000</v>
      </c>
      <c r="P51" s="150">
        <v>0</v>
      </c>
      <c r="Q51" s="150">
        <v>0</v>
      </c>
      <c r="R51" s="189">
        <v>0</v>
      </c>
    </row>
    <row r="52" spans="1:19" x14ac:dyDescent="0.2">
      <c r="A52" s="17"/>
      <c r="B52" s="17"/>
      <c r="C52" s="17"/>
      <c r="D52" s="17"/>
      <c r="E52" s="17"/>
      <c r="F52" s="207"/>
      <c r="G52" s="17"/>
      <c r="H52" s="17"/>
      <c r="I52" s="26"/>
      <c r="J52" s="197" t="s">
        <v>79</v>
      </c>
      <c r="K52" s="253" t="s">
        <v>279</v>
      </c>
      <c r="L52" s="192" t="s">
        <v>23</v>
      </c>
      <c r="M52" s="192">
        <v>1</v>
      </c>
      <c r="N52" s="5">
        <f t="shared" si="1"/>
        <v>7680.6</v>
      </c>
      <c r="O52" s="198">
        <v>7680.6</v>
      </c>
      <c r="P52" s="150">
        <v>0</v>
      </c>
      <c r="Q52" s="150">
        <v>0</v>
      </c>
      <c r="R52" s="189">
        <v>0</v>
      </c>
    </row>
    <row r="53" spans="1:19" x14ac:dyDescent="0.2">
      <c r="A53" s="17"/>
      <c r="B53" s="17"/>
      <c r="C53" s="17"/>
      <c r="D53" s="17"/>
      <c r="E53" s="17"/>
      <c r="F53" s="207"/>
      <c r="G53" s="17"/>
      <c r="H53" s="17"/>
      <c r="I53" s="26"/>
      <c r="J53" s="197" t="s">
        <v>80</v>
      </c>
      <c r="K53" s="253" t="s">
        <v>280</v>
      </c>
      <c r="L53" s="192" t="s">
        <v>23</v>
      </c>
      <c r="M53" s="192">
        <v>1</v>
      </c>
      <c r="N53" s="5">
        <f t="shared" si="1"/>
        <v>17098.2</v>
      </c>
      <c r="O53" s="192">
        <v>17098.2</v>
      </c>
      <c r="P53" s="150">
        <v>0</v>
      </c>
      <c r="Q53" s="150">
        <v>0</v>
      </c>
      <c r="R53" s="189">
        <v>0</v>
      </c>
    </row>
    <row r="54" spans="1:19" x14ac:dyDescent="0.2">
      <c r="A54" s="17"/>
      <c r="B54" s="17"/>
      <c r="C54" s="17"/>
      <c r="D54" s="17"/>
      <c r="E54" s="17"/>
      <c r="F54" s="207"/>
      <c r="G54" s="17"/>
      <c r="H54" s="17"/>
      <c r="I54" s="26"/>
      <c r="J54" s="200"/>
      <c r="K54" s="199" t="s">
        <v>34</v>
      </c>
      <c r="L54" s="199" t="s">
        <v>35</v>
      </c>
      <c r="M54" s="194" t="s">
        <v>36</v>
      </c>
      <c r="N54" s="73">
        <f>N13+N27</f>
        <v>345989</v>
      </c>
      <c r="O54" s="73">
        <f>O13+O27</f>
        <v>345989</v>
      </c>
      <c r="P54" s="151">
        <f>P13+P27</f>
        <v>0</v>
      </c>
      <c r="Q54" s="151">
        <f>Q13+Q27</f>
        <v>0</v>
      </c>
      <c r="R54" s="194">
        <v>0</v>
      </c>
    </row>
    <row r="55" spans="1:19" x14ac:dyDescent="0.2">
      <c r="A55" s="17"/>
      <c r="B55" s="17"/>
      <c r="C55" s="17"/>
      <c r="D55" s="17"/>
      <c r="E55" s="17"/>
      <c r="F55" s="207"/>
      <c r="G55" s="17"/>
      <c r="H55" s="17"/>
      <c r="I55" s="26"/>
      <c r="J55" s="195"/>
      <c r="K55" s="374" t="s">
        <v>37</v>
      </c>
      <c r="L55" s="374"/>
      <c r="M55" s="374"/>
      <c r="N55" s="374"/>
      <c r="O55" s="374"/>
      <c r="P55" s="374"/>
      <c r="Q55" s="374"/>
      <c r="R55" s="7"/>
    </row>
    <row r="56" spans="1:19" x14ac:dyDescent="0.2">
      <c r="A56" s="17"/>
      <c r="B56" s="17"/>
      <c r="C56" s="17"/>
      <c r="D56" s="17"/>
      <c r="E56" s="17"/>
      <c r="F56" s="207"/>
      <c r="G56" s="17"/>
      <c r="H56" s="17"/>
      <c r="I56" s="26"/>
      <c r="J56" s="195"/>
      <c r="K56" s="8" t="s">
        <v>8</v>
      </c>
      <c r="L56" s="6" t="s">
        <v>9</v>
      </c>
      <c r="M56" s="6">
        <f>M57+M58+M59</f>
        <v>2440</v>
      </c>
      <c r="N56" s="13">
        <f>N57+N58+N59</f>
        <v>100.5</v>
      </c>
      <c r="O56" s="9">
        <f>O57+O58+O59</f>
        <v>100.5</v>
      </c>
      <c r="P56" s="152">
        <f>P57+P58+P59</f>
        <v>0</v>
      </c>
      <c r="Q56" s="6">
        <f>Q57+Q58+Q59</f>
        <v>0</v>
      </c>
      <c r="R56" s="26">
        <v>0</v>
      </c>
      <c r="S56" s="16">
        <f>SUM(S57:S59)</f>
        <v>3</v>
      </c>
    </row>
    <row r="57" spans="1:19" ht="38.25" x14ac:dyDescent="0.2">
      <c r="A57" s="17"/>
      <c r="B57" s="17"/>
      <c r="C57" s="17"/>
      <c r="D57" s="17"/>
      <c r="E57" s="17"/>
      <c r="F57" s="207"/>
      <c r="G57" s="17"/>
      <c r="H57" s="17"/>
      <c r="I57" s="26"/>
      <c r="J57" s="195" t="s">
        <v>81</v>
      </c>
      <c r="K57" s="252" t="s">
        <v>281</v>
      </c>
      <c r="L57" s="192" t="s">
        <v>9</v>
      </c>
      <c r="M57" s="192">
        <v>1200</v>
      </c>
      <c r="N57" s="192">
        <f>O57+P57+Q57+R57</f>
        <v>49.4</v>
      </c>
      <c r="O57" s="192">
        <v>49.4</v>
      </c>
      <c r="P57" s="192">
        <v>0</v>
      </c>
      <c r="Q57" s="192">
        <v>0</v>
      </c>
      <c r="R57" s="189">
        <v>0</v>
      </c>
      <c r="S57" s="16">
        <v>1</v>
      </c>
    </row>
    <row r="58" spans="1:19" ht="38.25" x14ac:dyDescent="0.2">
      <c r="A58" s="17"/>
      <c r="B58" s="17"/>
      <c r="C58" s="17"/>
      <c r="D58" s="17"/>
      <c r="E58" s="17"/>
      <c r="F58" s="207"/>
      <c r="G58" s="17"/>
      <c r="H58" s="17"/>
      <c r="I58" s="26"/>
      <c r="J58" s="195" t="s">
        <v>82</v>
      </c>
      <c r="K58" s="252" t="s">
        <v>282</v>
      </c>
      <c r="L58" s="196" t="s">
        <v>9</v>
      </c>
      <c r="M58" s="196">
        <v>640</v>
      </c>
      <c r="N58" s="192">
        <f t="shared" ref="N58:N59" si="2">O58+P58+Q58+R58</f>
        <v>26.4</v>
      </c>
      <c r="O58" s="198">
        <v>26.4</v>
      </c>
      <c r="P58" s="150">
        <v>0</v>
      </c>
      <c r="Q58" s="196">
        <v>0</v>
      </c>
      <c r="R58" s="189">
        <v>0</v>
      </c>
      <c r="S58" s="16">
        <v>1</v>
      </c>
    </row>
    <row r="59" spans="1:19" ht="38.25" x14ac:dyDescent="0.2">
      <c r="A59" s="17"/>
      <c r="B59" s="17"/>
      <c r="C59" s="17"/>
      <c r="D59" s="17"/>
      <c r="E59" s="17"/>
      <c r="F59" s="207"/>
      <c r="G59" s="17"/>
      <c r="H59" s="17"/>
      <c r="I59" s="26"/>
      <c r="J59" s="195" t="s">
        <v>83</v>
      </c>
      <c r="K59" s="252" t="s">
        <v>283</v>
      </c>
      <c r="L59" s="196" t="s">
        <v>23</v>
      </c>
      <c r="M59" s="196">
        <v>600</v>
      </c>
      <c r="N59" s="192">
        <f t="shared" si="2"/>
        <v>24.7</v>
      </c>
      <c r="O59" s="192">
        <v>24.7</v>
      </c>
      <c r="P59" s="196">
        <v>0</v>
      </c>
      <c r="Q59" s="196">
        <v>0</v>
      </c>
      <c r="R59" s="189">
        <v>0</v>
      </c>
      <c r="S59" s="16">
        <v>1</v>
      </c>
    </row>
    <row r="60" spans="1:19" x14ac:dyDescent="0.2">
      <c r="A60" s="17"/>
      <c r="B60" s="17"/>
      <c r="C60" s="17"/>
      <c r="D60" s="17"/>
      <c r="E60" s="17"/>
      <c r="F60" s="207"/>
      <c r="G60" s="17"/>
      <c r="H60" s="17"/>
      <c r="I60" s="26"/>
      <c r="J60" s="197"/>
      <c r="K60" s="74" t="s">
        <v>254</v>
      </c>
      <c r="L60" s="75" t="s">
        <v>23</v>
      </c>
      <c r="M60" s="75">
        <f>M61+M62+M63+M64+M65+M66+M67+M68+M69</f>
        <v>10</v>
      </c>
      <c r="N60" s="76">
        <f>N61+N62+N63+N64+N65+N66+N67+N68+N69</f>
        <v>172294.5</v>
      </c>
      <c r="O60" s="76">
        <f>O61+O62+O63+O64+O65+O66+O67+O68+O69</f>
        <v>172294.5</v>
      </c>
      <c r="P60" s="149">
        <f>P61+P62+P63+P64+P65+P66+P67+P68+P69</f>
        <v>0</v>
      </c>
      <c r="Q60" s="149">
        <f>Q61+Q62+Q63+Q64+Q65+Q66+Q67+Q68+Q69</f>
        <v>0</v>
      </c>
      <c r="R60" s="20">
        <v>0</v>
      </c>
    </row>
    <row r="61" spans="1:19" ht="25.5" x14ac:dyDescent="0.2">
      <c r="A61" s="17"/>
      <c r="B61" s="17"/>
      <c r="C61" s="17"/>
      <c r="D61" s="17"/>
      <c r="E61" s="17"/>
      <c r="F61" s="207"/>
      <c r="G61" s="17"/>
      <c r="H61" s="17"/>
      <c r="I61" s="26"/>
      <c r="J61" s="197" t="s">
        <v>84</v>
      </c>
      <c r="K61" s="253" t="s">
        <v>284</v>
      </c>
      <c r="L61" s="196" t="s">
        <v>23</v>
      </c>
      <c r="M61" s="196">
        <v>1</v>
      </c>
      <c r="N61" s="5">
        <f>O61+P61+Q61+R61</f>
        <v>34550</v>
      </c>
      <c r="O61" s="5">
        <v>34550</v>
      </c>
      <c r="P61" s="190">
        <v>0</v>
      </c>
      <c r="Q61" s="150">
        <v>0</v>
      </c>
      <c r="R61" s="189">
        <v>0</v>
      </c>
    </row>
    <row r="62" spans="1:19" x14ac:dyDescent="0.2">
      <c r="A62" s="17"/>
      <c r="B62" s="17"/>
      <c r="C62" s="17"/>
      <c r="D62" s="17"/>
      <c r="E62" s="17"/>
      <c r="F62" s="207"/>
      <c r="G62" s="17"/>
      <c r="H62" s="17"/>
      <c r="I62" s="26"/>
      <c r="J62" s="195" t="s">
        <v>87</v>
      </c>
      <c r="K62" s="253" t="s">
        <v>285</v>
      </c>
      <c r="L62" s="196" t="s">
        <v>23</v>
      </c>
      <c r="M62" s="196">
        <v>1</v>
      </c>
      <c r="N62" s="5">
        <f t="shared" ref="N62:N69" si="3">O62+P62+Q62+R62</f>
        <v>20357.2</v>
      </c>
      <c r="O62" s="5">
        <v>20357.2</v>
      </c>
      <c r="P62" s="190">
        <v>0</v>
      </c>
      <c r="Q62" s="150">
        <v>0</v>
      </c>
      <c r="R62" s="189">
        <v>0</v>
      </c>
    </row>
    <row r="63" spans="1:19" ht="25.5" x14ac:dyDescent="0.2">
      <c r="A63" s="17"/>
      <c r="B63" s="17"/>
      <c r="C63" s="17"/>
      <c r="D63" s="17"/>
      <c r="E63" s="17"/>
      <c r="F63" s="207"/>
      <c r="G63" s="17"/>
      <c r="H63" s="17"/>
      <c r="I63" s="26"/>
      <c r="J63" s="195" t="s">
        <v>85</v>
      </c>
      <c r="K63" s="37" t="s">
        <v>98</v>
      </c>
      <c r="L63" s="196" t="s">
        <v>23</v>
      </c>
      <c r="M63" s="196">
        <v>1</v>
      </c>
      <c r="N63" s="5">
        <f t="shared" si="3"/>
        <v>5485.7</v>
      </c>
      <c r="O63" s="5">
        <v>5485.7</v>
      </c>
      <c r="P63" s="190">
        <v>0</v>
      </c>
      <c r="Q63" s="150">
        <v>0</v>
      </c>
      <c r="R63" s="189">
        <v>0</v>
      </c>
    </row>
    <row r="64" spans="1:19" x14ac:dyDescent="0.2">
      <c r="A64" s="17"/>
      <c r="B64" s="17"/>
      <c r="C64" s="17"/>
      <c r="D64" s="17"/>
      <c r="E64" s="17"/>
      <c r="F64" s="207"/>
      <c r="G64" s="17"/>
      <c r="H64" s="17"/>
      <c r="I64" s="26"/>
      <c r="J64" s="195" t="s">
        <v>88</v>
      </c>
      <c r="K64" s="37" t="s">
        <v>286</v>
      </c>
      <c r="L64" s="196" t="s">
        <v>23</v>
      </c>
      <c r="M64" s="196">
        <v>2</v>
      </c>
      <c r="N64" s="5">
        <f t="shared" si="3"/>
        <v>45000</v>
      </c>
      <c r="O64" s="5">
        <v>45000</v>
      </c>
      <c r="P64" s="190">
        <v>0</v>
      </c>
      <c r="Q64" s="150">
        <v>0</v>
      </c>
      <c r="R64" s="189">
        <v>0</v>
      </c>
    </row>
    <row r="65" spans="1:19" x14ac:dyDescent="0.2">
      <c r="A65" s="17"/>
      <c r="B65" s="17"/>
      <c r="C65" s="17"/>
      <c r="D65" s="17"/>
      <c r="E65" s="17"/>
      <c r="F65" s="207"/>
      <c r="G65" s="17"/>
      <c r="H65" s="17"/>
      <c r="I65" s="26"/>
      <c r="J65" s="195" t="s">
        <v>89</v>
      </c>
      <c r="K65" s="253" t="s">
        <v>287</v>
      </c>
      <c r="L65" s="196" t="s">
        <v>23</v>
      </c>
      <c r="M65" s="196">
        <v>1</v>
      </c>
      <c r="N65" s="5">
        <f t="shared" si="3"/>
        <v>24389.4</v>
      </c>
      <c r="O65" s="5">
        <v>24389.4</v>
      </c>
      <c r="P65" s="190">
        <v>0</v>
      </c>
      <c r="Q65" s="150">
        <v>0</v>
      </c>
      <c r="R65" s="189">
        <v>0</v>
      </c>
    </row>
    <row r="66" spans="1:19" ht="25.5" x14ac:dyDescent="0.2">
      <c r="A66" s="17"/>
      <c r="B66" s="17"/>
      <c r="C66" s="17"/>
      <c r="D66" s="17"/>
      <c r="E66" s="17"/>
      <c r="F66" s="207"/>
      <c r="G66" s="17"/>
      <c r="H66" s="17"/>
      <c r="I66" s="26"/>
      <c r="J66" s="195" t="s">
        <v>86</v>
      </c>
      <c r="K66" s="37" t="s">
        <v>288</v>
      </c>
      <c r="L66" s="196" t="s">
        <v>23</v>
      </c>
      <c r="M66" s="196">
        <v>1</v>
      </c>
      <c r="N66" s="5">
        <f t="shared" si="3"/>
        <v>8450</v>
      </c>
      <c r="O66" s="5">
        <v>8450</v>
      </c>
      <c r="P66" s="190">
        <v>0</v>
      </c>
      <c r="Q66" s="150">
        <v>0</v>
      </c>
      <c r="R66" s="189">
        <v>0</v>
      </c>
    </row>
    <row r="67" spans="1:19" ht="25.5" x14ac:dyDescent="0.2">
      <c r="A67" s="17"/>
      <c r="B67" s="17"/>
      <c r="C67" s="17"/>
      <c r="D67" s="17"/>
      <c r="E67" s="17"/>
      <c r="F67" s="207"/>
      <c r="G67" s="17"/>
      <c r="H67" s="17"/>
      <c r="I67" s="26"/>
      <c r="J67" s="195" t="s">
        <v>90</v>
      </c>
      <c r="K67" s="37" t="s">
        <v>289</v>
      </c>
      <c r="L67" s="196" t="s">
        <v>23</v>
      </c>
      <c r="M67" s="196">
        <v>1</v>
      </c>
      <c r="N67" s="5">
        <f t="shared" si="3"/>
        <v>11200</v>
      </c>
      <c r="O67" s="5">
        <v>11200</v>
      </c>
      <c r="P67" s="190">
        <v>0</v>
      </c>
      <c r="Q67" s="150">
        <v>0</v>
      </c>
      <c r="R67" s="189">
        <v>0</v>
      </c>
    </row>
    <row r="68" spans="1:19" x14ac:dyDescent="0.2">
      <c r="A68" s="17"/>
      <c r="B68" s="17"/>
      <c r="C68" s="17"/>
      <c r="D68" s="17"/>
      <c r="E68" s="17"/>
      <c r="F68" s="207"/>
      <c r="G68" s="17"/>
      <c r="H68" s="17"/>
      <c r="I68" s="26"/>
      <c r="J68" s="195" t="s">
        <v>91</v>
      </c>
      <c r="K68" s="37" t="s">
        <v>290</v>
      </c>
      <c r="L68" s="196" t="s">
        <v>23</v>
      </c>
      <c r="M68" s="196">
        <v>1</v>
      </c>
      <c r="N68" s="5">
        <f t="shared" si="3"/>
        <v>1162.2</v>
      </c>
      <c r="O68" s="5">
        <v>1162.2</v>
      </c>
      <c r="P68" s="190">
        <v>0</v>
      </c>
      <c r="Q68" s="150">
        <v>0</v>
      </c>
      <c r="R68" s="189">
        <v>0</v>
      </c>
    </row>
    <row r="69" spans="1:19" ht="38.25" x14ac:dyDescent="0.2">
      <c r="A69" s="17"/>
      <c r="B69" s="17"/>
      <c r="C69" s="17"/>
      <c r="D69" s="17"/>
      <c r="E69" s="17"/>
      <c r="F69" s="207"/>
      <c r="G69" s="17"/>
      <c r="H69" s="17"/>
      <c r="I69" s="26"/>
      <c r="J69" s="195" t="s">
        <v>92</v>
      </c>
      <c r="K69" s="253" t="s">
        <v>99</v>
      </c>
      <c r="L69" s="196" t="s">
        <v>23</v>
      </c>
      <c r="M69" s="196">
        <v>1</v>
      </c>
      <c r="N69" s="5">
        <f t="shared" si="3"/>
        <v>21700</v>
      </c>
      <c r="O69" s="5">
        <v>21700</v>
      </c>
      <c r="P69" s="190">
        <v>0</v>
      </c>
      <c r="Q69" s="150">
        <v>0</v>
      </c>
      <c r="R69" s="189">
        <v>0</v>
      </c>
    </row>
    <row r="70" spans="1:19" x14ac:dyDescent="0.2">
      <c r="A70" s="17"/>
      <c r="B70" s="17"/>
      <c r="C70" s="17"/>
      <c r="D70" s="17"/>
      <c r="E70" s="17"/>
      <c r="F70" s="207"/>
      <c r="G70" s="17"/>
      <c r="H70" s="17"/>
      <c r="I70" s="26"/>
      <c r="J70" s="200"/>
      <c r="K70" s="199" t="s">
        <v>46</v>
      </c>
      <c r="L70" s="194" t="s">
        <v>35</v>
      </c>
      <c r="M70" s="194" t="s">
        <v>36</v>
      </c>
      <c r="N70" s="73">
        <f>N56+N60</f>
        <v>172395</v>
      </c>
      <c r="O70" s="73">
        <f>O56+O60</f>
        <v>172395</v>
      </c>
      <c r="P70" s="151">
        <f>P56+P60</f>
        <v>0</v>
      </c>
      <c r="Q70" s="151">
        <f>Q56+Q60</f>
        <v>0</v>
      </c>
      <c r="R70" s="194">
        <v>0</v>
      </c>
    </row>
    <row r="71" spans="1:19" x14ac:dyDescent="0.2">
      <c r="A71" s="17"/>
      <c r="B71" s="17"/>
      <c r="C71" s="17"/>
      <c r="D71" s="17"/>
      <c r="E71" s="17"/>
      <c r="F71" s="207"/>
      <c r="G71" s="17"/>
      <c r="H71" s="17"/>
      <c r="I71" s="26"/>
      <c r="J71" s="195"/>
      <c r="K71" s="374" t="s">
        <v>47</v>
      </c>
      <c r="L71" s="374"/>
      <c r="M71" s="374"/>
      <c r="N71" s="374"/>
      <c r="O71" s="374"/>
      <c r="P71" s="374"/>
      <c r="Q71" s="374"/>
      <c r="R71" s="7"/>
    </row>
    <row r="72" spans="1:19" x14ac:dyDescent="0.2">
      <c r="A72" s="17"/>
      <c r="B72" s="17"/>
      <c r="C72" s="17"/>
      <c r="D72" s="17"/>
      <c r="E72" s="17"/>
      <c r="F72" s="207"/>
      <c r="G72" s="17"/>
      <c r="H72" s="17"/>
      <c r="I72" s="26"/>
      <c r="J72" s="195"/>
      <c r="K72" s="8" t="s">
        <v>8</v>
      </c>
      <c r="L72" s="6" t="s">
        <v>23</v>
      </c>
      <c r="M72" s="6">
        <v>1</v>
      </c>
      <c r="N72" s="9">
        <v>231.2</v>
      </c>
      <c r="O72" s="9">
        <v>231.2</v>
      </c>
      <c r="P72" s="152">
        <v>0</v>
      </c>
      <c r="Q72" s="152">
        <v>0</v>
      </c>
      <c r="R72" s="108">
        <v>0</v>
      </c>
    </row>
    <row r="73" spans="1:19" ht="25.5" x14ac:dyDescent="0.2">
      <c r="A73" s="17"/>
      <c r="B73" s="17"/>
      <c r="C73" s="17"/>
      <c r="D73" s="17"/>
      <c r="E73" s="17"/>
      <c r="F73" s="207"/>
      <c r="G73" s="17"/>
      <c r="H73" s="17"/>
      <c r="I73" s="26"/>
      <c r="J73" s="195" t="s">
        <v>93</v>
      </c>
      <c r="K73" s="251" t="s">
        <v>49</v>
      </c>
      <c r="L73" s="250" t="s">
        <v>23</v>
      </c>
      <c r="M73" s="250">
        <v>1</v>
      </c>
      <c r="N73" s="198">
        <v>231.2</v>
      </c>
      <c r="O73" s="198">
        <v>231.2</v>
      </c>
      <c r="P73" s="190">
        <v>0</v>
      </c>
      <c r="Q73" s="190">
        <v>0</v>
      </c>
      <c r="R73" s="189">
        <v>0</v>
      </c>
      <c r="S73" s="16">
        <v>1</v>
      </c>
    </row>
    <row r="74" spans="1:19" x14ac:dyDescent="0.2">
      <c r="A74" s="17"/>
      <c r="B74" s="17"/>
      <c r="C74" s="17"/>
      <c r="D74" s="17"/>
      <c r="E74" s="17"/>
      <c r="F74" s="207"/>
      <c r="G74" s="17"/>
      <c r="H74" s="17"/>
      <c r="I74" s="26"/>
      <c r="J74" s="195"/>
      <c r="K74" s="199" t="s">
        <v>50</v>
      </c>
      <c r="L74" s="194" t="s">
        <v>35</v>
      </c>
      <c r="M74" s="194" t="s">
        <v>36</v>
      </c>
      <c r="N74" s="73">
        <f t="shared" ref="N74" si="4">N73</f>
        <v>231.2</v>
      </c>
      <c r="O74" s="73">
        <f>O72</f>
        <v>231.2</v>
      </c>
      <c r="P74" s="151">
        <v>0</v>
      </c>
      <c r="Q74" s="153">
        <v>0</v>
      </c>
      <c r="R74" s="194">
        <v>0</v>
      </c>
      <c r="S74" s="238">
        <f>O54+O70+O74</f>
        <v>518615.2</v>
      </c>
    </row>
    <row r="75" spans="1:19" ht="10.5" customHeight="1" x14ac:dyDescent="0.2">
      <c r="A75" s="17"/>
      <c r="B75" s="17"/>
      <c r="C75" s="17"/>
      <c r="D75" s="17"/>
      <c r="E75" s="17"/>
      <c r="F75" s="207"/>
      <c r="G75" s="17"/>
      <c r="H75" s="17"/>
      <c r="I75" s="26"/>
      <c r="J75" s="200"/>
      <c r="K75" s="8"/>
      <c r="L75" s="6"/>
      <c r="M75" s="6"/>
      <c r="N75" s="13"/>
      <c r="O75" s="13"/>
      <c r="P75" s="9"/>
      <c r="Q75" s="9"/>
      <c r="R75" s="6"/>
    </row>
    <row r="76" spans="1:19" ht="15.75" customHeight="1" x14ac:dyDescent="0.2">
      <c r="A76" s="7"/>
      <c r="B76" s="398" t="s">
        <v>69</v>
      </c>
      <c r="C76" s="398"/>
      <c r="D76" s="398"/>
      <c r="E76" s="398"/>
      <c r="F76" s="398"/>
      <c r="G76" s="398"/>
      <c r="H76" s="398"/>
      <c r="I76" s="398"/>
      <c r="J76" s="195"/>
      <c r="K76" s="375" t="s">
        <v>69</v>
      </c>
      <c r="L76" s="375"/>
      <c r="M76" s="375"/>
      <c r="N76" s="375"/>
      <c r="O76" s="375"/>
      <c r="P76" s="375"/>
      <c r="Q76" s="375"/>
      <c r="R76" s="375"/>
    </row>
    <row r="77" spans="1:19" x14ac:dyDescent="0.2">
      <c r="A77" s="3"/>
      <c r="B77" s="8" t="s">
        <v>53</v>
      </c>
      <c r="C77" s="6"/>
      <c r="D77" s="6"/>
      <c r="E77" s="9">
        <f>E143+E176+E180</f>
        <v>2524421.2999999998</v>
      </c>
      <c r="F77" s="208">
        <f>F143+F176+F180</f>
        <v>484641.29999999993</v>
      </c>
      <c r="G77" s="9">
        <f>G143+G176</f>
        <v>1223868</v>
      </c>
      <c r="H77" s="9">
        <f>H143+H176</f>
        <v>815912</v>
      </c>
      <c r="I77" s="6">
        <v>0</v>
      </c>
      <c r="J77" s="115"/>
      <c r="K77" s="78" t="s">
        <v>53</v>
      </c>
      <c r="L77" s="78"/>
      <c r="M77" s="78"/>
      <c r="N77" s="9">
        <f>N143+N176+N180</f>
        <v>465165.39999999997</v>
      </c>
      <c r="O77" s="9">
        <f>O143+O176+O180</f>
        <v>465165.39999999997</v>
      </c>
      <c r="P77" s="6">
        <v>0</v>
      </c>
      <c r="Q77" s="6">
        <v>0</v>
      </c>
      <c r="R77" s="6">
        <v>0</v>
      </c>
    </row>
    <row r="78" spans="1:19" ht="15.75" customHeight="1" x14ac:dyDescent="0.2">
      <c r="A78" s="39"/>
      <c r="B78" s="377" t="s">
        <v>7</v>
      </c>
      <c r="C78" s="377"/>
      <c r="D78" s="377"/>
      <c r="E78" s="377"/>
      <c r="F78" s="377"/>
      <c r="G78" s="377"/>
      <c r="H78" s="377"/>
      <c r="I78" s="39"/>
      <c r="J78" s="195"/>
      <c r="K78" s="374" t="s">
        <v>7</v>
      </c>
      <c r="L78" s="374"/>
      <c r="M78" s="374"/>
      <c r="N78" s="374"/>
      <c r="O78" s="374"/>
      <c r="P78" s="374"/>
      <c r="Q78" s="374"/>
      <c r="R78" s="7"/>
    </row>
    <row r="79" spans="1:19" ht="15" customHeight="1" x14ac:dyDescent="0.2">
      <c r="A79" s="390" t="s">
        <v>10</v>
      </c>
      <c r="B79" s="372" t="s">
        <v>101</v>
      </c>
      <c r="C79" s="367" t="s">
        <v>9</v>
      </c>
      <c r="D79" s="368">
        <v>1200</v>
      </c>
      <c r="E79" s="276">
        <f>F79+G79+H79+I79</f>
        <v>2683.3</v>
      </c>
      <c r="F79" s="206">
        <v>2683.3</v>
      </c>
      <c r="G79" s="192">
        <v>0</v>
      </c>
      <c r="H79" s="192">
        <v>0</v>
      </c>
      <c r="I79" s="189">
        <v>0</v>
      </c>
      <c r="J79" s="369" t="s">
        <v>10</v>
      </c>
      <c r="K79" s="400" t="s">
        <v>101</v>
      </c>
      <c r="L79" s="367" t="s">
        <v>9</v>
      </c>
      <c r="M79" s="368">
        <v>1200</v>
      </c>
      <c r="N79" s="192">
        <f t="shared" ref="N79:N105" si="5">O79+P80+Q80+R80</f>
        <v>2683.3</v>
      </c>
      <c r="O79" s="192">
        <v>2683.3</v>
      </c>
      <c r="P79" s="6">
        <f>P80+P81+P82+P83+P84+P85+P86+P87+P88+P89+P90+P91+P92+P93+P94+P95+P96+P97+P98+P99+P100+P101+P102+P103+P104+P105+P106+P107+P108</f>
        <v>0</v>
      </c>
      <c r="Q79" s="6">
        <f>Q80+Q81+Q82+Q83+Q84+Q85+Q86+Q87+Q88+Q89+Q90+Q91+Q92+Q93+Q94+Q95+Q96+Q97+Q98+Q99+Q100+Q101+Q102+Q103+Q104+Q105+Q106+Q107+Q108</f>
        <v>0</v>
      </c>
      <c r="R79" s="108">
        <v>0</v>
      </c>
    </row>
    <row r="80" spans="1:19" ht="15" customHeight="1" x14ac:dyDescent="0.2">
      <c r="A80" s="391"/>
      <c r="B80" s="372"/>
      <c r="C80" s="367"/>
      <c r="D80" s="368"/>
      <c r="E80" s="276">
        <f>F80+G80+H80+I80</f>
        <v>68631.199999999997</v>
      </c>
      <c r="F80" s="206">
        <v>68631.199999999997</v>
      </c>
      <c r="G80" s="44">
        <v>0</v>
      </c>
      <c r="H80" s="44">
        <v>0</v>
      </c>
      <c r="I80" s="44">
        <v>0</v>
      </c>
      <c r="J80" s="369"/>
      <c r="K80" s="400"/>
      <c r="L80" s="367"/>
      <c r="M80" s="368"/>
      <c r="N80" s="192">
        <f t="shared" si="5"/>
        <v>68631.199999999997</v>
      </c>
      <c r="O80" s="192">
        <v>68631.199999999997</v>
      </c>
      <c r="P80" s="192">
        <v>0</v>
      </c>
      <c r="Q80" s="192">
        <v>0</v>
      </c>
      <c r="R80" s="26">
        <v>0</v>
      </c>
    </row>
    <row r="81" spans="1:18" ht="15" customHeight="1" x14ac:dyDescent="0.2">
      <c r="A81" s="390" t="s">
        <v>11</v>
      </c>
      <c r="B81" s="372" t="s">
        <v>102</v>
      </c>
      <c r="C81" s="367" t="s">
        <v>9</v>
      </c>
      <c r="D81" s="368">
        <v>945</v>
      </c>
      <c r="E81" s="276">
        <f t="shared" ref="E81:E142" si="6">F81+G81+H81+I81</f>
        <v>2423.8000000000002</v>
      </c>
      <c r="F81" s="206">
        <v>2423.8000000000002</v>
      </c>
      <c r="G81" s="192">
        <v>0</v>
      </c>
      <c r="H81" s="192">
        <v>0</v>
      </c>
      <c r="I81" s="189">
        <v>0</v>
      </c>
      <c r="J81" s="369" t="s">
        <v>11</v>
      </c>
      <c r="K81" s="400" t="s">
        <v>102</v>
      </c>
      <c r="L81" s="367" t="s">
        <v>9</v>
      </c>
      <c r="M81" s="368">
        <v>945</v>
      </c>
      <c r="N81" s="192">
        <f t="shared" si="5"/>
        <v>2423.8000000000002</v>
      </c>
      <c r="O81" s="192">
        <v>2423.8000000000002</v>
      </c>
      <c r="P81" s="192">
        <v>0</v>
      </c>
      <c r="Q81" s="192">
        <v>0</v>
      </c>
      <c r="R81" s="201">
        <v>0</v>
      </c>
    </row>
    <row r="82" spans="1:18" ht="15.75" customHeight="1" x14ac:dyDescent="0.2">
      <c r="A82" s="391"/>
      <c r="B82" s="372"/>
      <c r="C82" s="367"/>
      <c r="D82" s="368"/>
      <c r="E82" s="276">
        <f t="shared" si="6"/>
        <v>31467.4</v>
      </c>
      <c r="F82" s="206">
        <v>31467.4</v>
      </c>
      <c r="G82" s="192">
        <v>0</v>
      </c>
      <c r="H82" s="192">
        <v>0</v>
      </c>
      <c r="I82" s="189">
        <v>0</v>
      </c>
      <c r="J82" s="369"/>
      <c r="K82" s="400"/>
      <c r="L82" s="367"/>
      <c r="M82" s="368"/>
      <c r="N82" s="192">
        <f t="shared" si="5"/>
        <v>31467.4</v>
      </c>
      <c r="O82" s="192">
        <v>31467.4</v>
      </c>
      <c r="P82" s="192">
        <v>0</v>
      </c>
      <c r="Q82" s="192">
        <v>0</v>
      </c>
      <c r="R82" s="26">
        <v>0</v>
      </c>
    </row>
    <row r="83" spans="1:18" ht="15" customHeight="1" x14ac:dyDescent="0.2">
      <c r="A83" s="390" t="s">
        <v>12</v>
      </c>
      <c r="B83" s="372" t="s">
        <v>103</v>
      </c>
      <c r="C83" s="367" t="s">
        <v>9</v>
      </c>
      <c r="D83" s="368">
        <v>480</v>
      </c>
      <c r="E83" s="276">
        <f t="shared" si="6"/>
        <v>1608.6</v>
      </c>
      <c r="F83" s="206">
        <v>1608.6</v>
      </c>
      <c r="G83" s="192">
        <v>0</v>
      </c>
      <c r="H83" s="192">
        <v>0</v>
      </c>
      <c r="I83" s="189">
        <v>0</v>
      </c>
      <c r="J83" s="369" t="s">
        <v>12</v>
      </c>
      <c r="K83" s="400" t="s">
        <v>103</v>
      </c>
      <c r="L83" s="367" t="s">
        <v>9</v>
      </c>
      <c r="M83" s="368">
        <v>480</v>
      </c>
      <c r="N83" s="192">
        <f t="shared" si="5"/>
        <v>1608.6</v>
      </c>
      <c r="O83" s="192">
        <v>1608.6</v>
      </c>
      <c r="P83" s="192">
        <v>0</v>
      </c>
      <c r="Q83" s="192">
        <v>0</v>
      </c>
      <c r="R83" s="26">
        <v>0</v>
      </c>
    </row>
    <row r="84" spans="1:18" ht="15.75" customHeight="1" x14ac:dyDescent="0.2">
      <c r="A84" s="391"/>
      <c r="B84" s="372"/>
      <c r="C84" s="367"/>
      <c r="D84" s="368"/>
      <c r="E84" s="276">
        <f t="shared" si="6"/>
        <v>16118.9</v>
      </c>
      <c r="F84" s="206">
        <v>16118.9</v>
      </c>
      <c r="G84" s="192">
        <v>0</v>
      </c>
      <c r="H84" s="192">
        <v>0</v>
      </c>
      <c r="I84" s="189">
        <v>0</v>
      </c>
      <c r="J84" s="369"/>
      <c r="K84" s="400"/>
      <c r="L84" s="367"/>
      <c r="M84" s="368"/>
      <c r="N84" s="192">
        <f t="shared" si="5"/>
        <v>16118.9</v>
      </c>
      <c r="O84" s="192">
        <v>16118.9</v>
      </c>
      <c r="P84" s="192">
        <v>0</v>
      </c>
      <c r="Q84" s="192">
        <v>0</v>
      </c>
      <c r="R84" s="26">
        <v>0</v>
      </c>
    </row>
    <row r="85" spans="1:18" ht="18" customHeight="1" x14ac:dyDescent="0.2">
      <c r="A85" s="390" t="s">
        <v>13</v>
      </c>
      <c r="B85" s="372" t="s">
        <v>104</v>
      </c>
      <c r="C85" s="367" t="s">
        <v>9</v>
      </c>
      <c r="D85" s="368">
        <v>1327</v>
      </c>
      <c r="E85" s="276">
        <f t="shared" si="6"/>
        <v>2809.9</v>
      </c>
      <c r="F85" s="206">
        <v>2809.9</v>
      </c>
      <c r="G85" s="192">
        <v>0</v>
      </c>
      <c r="H85" s="192">
        <v>0</v>
      </c>
      <c r="I85" s="189">
        <v>0</v>
      </c>
      <c r="J85" s="371" t="s">
        <v>13</v>
      </c>
      <c r="K85" s="400" t="s">
        <v>104</v>
      </c>
      <c r="L85" s="367" t="s">
        <v>9</v>
      </c>
      <c r="M85" s="368">
        <v>1327</v>
      </c>
      <c r="N85" s="192">
        <f t="shared" si="5"/>
        <v>2809.9</v>
      </c>
      <c r="O85" s="192">
        <v>2809.9</v>
      </c>
      <c r="P85" s="192">
        <v>0</v>
      </c>
      <c r="Q85" s="192">
        <v>0</v>
      </c>
      <c r="R85" s="26">
        <v>0</v>
      </c>
    </row>
    <row r="86" spans="1:18" ht="18" customHeight="1" x14ac:dyDescent="0.2">
      <c r="A86" s="391"/>
      <c r="B86" s="372"/>
      <c r="C86" s="367"/>
      <c r="D86" s="368"/>
      <c r="E86" s="276">
        <f t="shared" si="6"/>
        <v>24056.799999999999</v>
      </c>
      <c r="F86" s="206">
        <v>24056.799999999999</v>
      </c>
      <c r="G86" s="192">
        <v>0</v>
      </c>
      <c r="H86" s="192">
        <v>0</v>
      </c>
      <c r="I86" s="189">
        <v>0</v>
      </c>
      <c r="J86" s="371"/>
      <c r="K86" s="400"/>
      <c r="L86" s="367"/>
      <c r="M86" s="368"/>
      <c r="N86" s="192">
        <f t="shared" si="5"/>
        <v>24056.799999999999</v>
      </c>
      <c r="O86" s="192">
        <v>24056.799999999999</v>
      </c>
      <c r="P86" s="192">
        <v>0</v>
      </c>
      <c r="Q86" s="192">
        <v>0</v>
      </c>
      <c r="R86" s="26">
        <v>0</v>
      </c>
    </row>
    <row r="87" spans="1:18" ht="15" customHeight="1" x14ac:dyDescent="0.2">
      <c r="A87" s="390" t="s">
        <v>14</v>
      </c>
      <c r="B87" s="392" t="s">
        <v>105</v>
      </c>
      <c r="C87" s="390" t="s">
        <v>9</v>
      </c>
      <c r="D87" s="396">
        <v>550.79999999999995</v>
      </c>
      <c r="E87" s="276">
        <f t="shared" si="6"/>
        <v>1633.3</v>
      </c>
      <c r="F87" s="206">
        <v>1633.3</v>
      </c>
      <c r="G87" s="192">
        <v>0</v>
      </c>
      <c r="H87" s="192">
        <v>0</v>
      </c>
      <c r="I87" s="189">
        <v>0</v>
      </c>
      <c r="J87" s="371" t="s">
        <v>14</v>
      </c>
      <c r="K87" s="400" t="s">
        <v>105</v>
      </c>
      <c r="L87" s="367" t="s">
        <v>9</v>
      </c>
      <c r="M87" s="373">
        <v>550.79999999999995</v>
      </c>
      <c r="N87" s="192">
        <f t="shared" si="5"/>
        <v>1633.3</v>
      </c>
      <c r="O87" s="192">
        <v>1633.3</v>
      </c>
      <c r="P87" s="192">
        <v>0</v>
      </c>
      <c r="Q87" s="192">
        <v>0</v>
      </c>
      <c r="R87" s="26">
        <v>0</v>
      </c>
    </row>
    <row r="88" spans="1:18" x14ac:dyDescent="0.2">
      <c r="A88" s="391"/>
      <c r="B88" s="393"/>
      <c r="C88" s="391"/>
      <c r="D88" s="397"/>
      <c r="E88" s="276">
        <f t="shared" si="6"/>
        <v>10903.7</v>
      </c>
      <c r="F88" s="206">
        <v>10903.7</v>
      </c>
      <c r="G88" s="192">
        <v>0</v>
      </c>
      <c r="H88" s="192">
        <v>0</v>
      </c>
      <c r="I88" s="189">
        <v>0</v>
      </c>
      <c r="J88" s="371"/>
      <c r="K88" s="400"/>
      <c r="L88" s="367"/>
      <c r="M88" s="373"/>
      <c r="N88" s="192">
        <f t="shared" si="5"/>
        <v>10903.7</v>
      </c>
      <c r="O88" s="192">
        <v>10903.7</v>
      </c>
      <c r="P88" s="192">
        <v>0</v>
      </c>
      <c r="Q88" s="192">
        <v>0</v>
      </c>
      <c r="R88" s="26">
        <v>0</v>
      </c>
    </row>
    <row r="89" spans="1:18" ht="15" customHeight="1" x14ac:dyDescent="0.2">
      <c r="A89" s="390" t="s">
        <v>15</v>
      </c>
      <c r="B89" s="392" t="s">
        <v>106</v>
      </c>
      <c r="C89" s="390" t="s">
        <v>9</v>
      </c>
      <c r="D89" s="394">
        <v>250</v>
      </c>
      <c r="E89" s="276">
        <f t="shared" si="6"/>
        <v>979.4</v>
      </c>
      <c r="F89" s="206">
        <v>979.4</v>
      </c>
      <c r="G89" s="192">
        <v>0</v>
      </c>
      <c r="H89" s="192">
        <v>0</v>
      </c>
      <c r="I89" s="189">
        <v>0</v>
      </c>
      <c r="J89" s="371" t="s">
        <v>15</v>
      </c>
      <c r="K89" s="400" t="s">
        <v>106</v>
      </c>
      <c r="L89" s="367" t="s">
        <v>9</v>
      </c>
      <c r="M89" s="368">
        <v>250</v>
      </c>
      <c r="N89" s="192">
        <f t="shared" si="5"/>
        <v>979.4</v>
      </c>
      <c r="O89" s="192">
        <v>979.4</v>
      </c>
      <c r="P89" s="192">
        <v>0</v>
      </c>
      <c r="Q89" s="192">
        <v>0</v>
      </c>
      <c r="R89" s="26">
        <v>0</v>
      </c>
    </row>
    <row r="90" spans="1:18" ht="26.25" customHeight="1" x14ac:dyDescent="0.2">
      <c r="A90" s="391"/>
      <c r="B90" s="393"/>
      <c r="C90" s="391"/>
      <c r="D90" s="395"/>
      <c r="E90" s="276">
        <f t="shared" si="6"/>
        <v>5639.5</v>
      </c>
      <c r="F90" s="206">
        <v>5639.5</v>
      </c>
      <c r="G90" s="192">
        <v>0</v>
      </c>
      <c r="H90" s="192">
        <v>0</v>
      </c>
      <c r="I90" s="189">
        <v>0</v>
      </c>
      <c r="J90" s="371"/>
      <c r="K90" s="400"/>
      <c r="L90" s="367"/>
      <c r="M90" s="368"/>
      <c r="N90" s="192">
        <f t="shared" si="5"/>
        <v>5639.5</v>
      </c>
      <c r="O90" s="192">
        <v>5639.5</v>
      </c>
      <c r="P90" s="192">
        <v>0</v>
      </c>
      <c r="Q90" s="192">
        <v>0</v>
      </c>
      <c r="R90" s="26">
        <v>0</v>
      </c>
    </row>
    <row r="91" spans="1:18" ht="15" customHeight="1" x14ac:dyDescent="0.2">
      <c r="A91" s="390" t="s">
        <v>16</v>
      </c>
      <c r="B91" s="392" t="s">
        <v>107</v>
      </c>
      <c r="C91" s="390" t="s">
        <v>9</v>
      </c>
      <c r="D91" s="394">
        <v>400</v>
      </c>
      <c r="E91" s="276">
        <f t="shared" si="6"/>
        <v>1350.7</v>
      </c>
      <c r="F91" s="206">
        <v>1350.7</v>
      </c>
      <c r="G91" s="192">
        <v>0</v>
      </c>
      <c r="H91" s="192">
        <v>0</v>
      </c>
      <c r="I91" s="189">
        <v>0</v>
      </c>
      <c r="J91" s="371" t="s">
        <v>16</v>
      </c>
      <c r="K91" s="400" t="s">
        <v>107</v>
      </c>
      <c r="L91" s="367" t="s">
        <v>9</v>
      </c>
      <c r="M91" s="368">
        <v>400</v>
      </c>
      <c r="N91" s="192">
        <f t="shared" si="5"/>
        <v>1350.7</v>
      </c>
      <c r="O91" s="192">
        <v>1350.7</v>
      </c>
      <c r="P91" s="192">
        <v>0</v>
      </c>
      <c r="Q91" s="192">
        <v>0</v>
      </c>
      <c r="R91" s="26">
        <v>0</v>
      </c>
    </row>
    <row r="92" spans="1:18" ht="25.5" customHeight="1" x14ac:dyDescent="0.2">
      <c r="A92" s="391"/>
      <c r="B92" s="393"/>
      <c r="C92" s="391"/>
      <c r="D92" s="395"/>
      <c r="E92" s="277">
        <f t="shared" si="6"/>
        <v>8441</v>
      </c>
      <c r="F92" s="209">
        <v>8441</v>
      </c>
      <c r="G92" s="192">
        <v>0</v>
      </c>
      <c r="H92" s="192">
        <v>0</v>
      </c>
      <c r="I92" s="189">
        <v>0</v>
      </c>
      <c r="J92" s="371"/>
      <c r="K92" s="400"/>
      <c r="L92" s="367"/>
      <c r="M92" s="368"/>
      <c r="N92" s="198">
        <f t="shared" si="5"/>
        <v>8441</v>
      </c>
      <c r="O92" s="198">
        <v>8441</v>
      </c>
      <c r="P92" s="192">
        <v>0</v>
      </c>
      <c r="Q92" s="192">
        <v>0</v>
      </c>
      <c r="R92" s="26">
        <v>0</v>
      </c>
    </row>
    <row r="93" spans="1:18" ht="15" customHeight="1" x14ac:dyDescent="0.2">
      <c r="A93" s="390" t="s">
        <v>17</v>
      </c>
      <c r="B93" s="392" t="s">
        <v>108</v>
      </c>
      <c r="C93" s="390" t="s">
        <v>9</v>
      </c>
      <c r="D93" s="394">
        <v>400</v>
      </c>
      <c r="E93" s="276">
        <f t="shared" si="6"/>
        <v>1426.3</v>
      </c>
      <c r="F93" s="206">
        <v>1426.3</v>
      </c>
      <c r="G93" s="192">
        <v>0</v>
      </c>
      <c r="H93" s="192">
        <v>0</v>
      </c>
      <c r="I93" s="189">
        <v>0</v>
      </c>
      <c r="J93" s="371" t="s">
        <v>17</v>
      </c>
      <c r="K93" s="400" t="s">
        <v>108</v>
      </c>
      <c r="L93" s="367" t="s">
        <v>9</v>
      </c>
      <c r="M93" s="368">
        <v>400</v>
      </c>
      <c r="N93" s="192">
        <f t="shared" si="5"/>
        <v>1426.3</v>
      </c>
      <c r="O93" s="192">
        <v>1426.3</v>
      </c>
      <c r="P93" s="192">
        <v>0</v>
      </c>
      <c r="Q93" s="192">
        <v>0</v>
      </c>
      <c r="R93" s="26">
        <v>0</v>
      </c>
    </row>
    <row r="94" spans="1:18" x14ac:dyDescent="0.2">
      <c r="A94" s="391"/>
      <c r="B94" s="393"/>
      <c r="C94" s="391"/>
      <c r="D94" s="395"/>
      <c r="E94" s="276">
        <f t="shared" si="6"/>
        <v>8120.2</v>
      </c>
      <c r="F94" s="206">
        <v>8120.2</v>
      </c>
      <c r="G94" s="192">
        <v>0</v>
      </c>
      <c r="H94" s="192">
        <v>0</v>
      </c>
      <c r="I94" s="189">
        <v>0</v>
      </c>
      <c r="J94" s="371"/>
      <c r="K94" s="400"/>
      <c r="L94" s="367"/>
      <c r="M94" s="368"/>
      <c r="N94" s="192">
        <f t="shared" si="5"/>
        <v>8120.2</v>
      </c>
      <c r="O94" s="192">
        <v>8120.2</v>
      </c>
      <c r="P94" s="192">
        <v>0</v>
      </c>
      <c r="Q94" s="192">
        <v>0</v>
      </c>
      <c r="R94" s="26">
        <v>0</v>
      </c>
    </row>
    <row r="95" spans="1:18" ht="15" customHeight="1" x14ac:dyDescent="0.2">
      <c r="A95" s="390" t="s">
        <v>18</v>
      </c>
      <c r="B95" s="392" t="s">
        <v>109</v>
      </c>
      <c r="C95" s="390" t="s">
        <v>9</v>
      </c>
      <c r="D95" s="394">
        <v>178</v>
      </c>
      <c r="E95" s="276">
        <f t="shared" si="6"/>
        <v>845.1</v>
      </c>
      <c r="F95" s="206">
        <v>845.1</v>
      </c>
      <c r="G95" s="192">
        <v>0</v>
      </c>
      <c r="H95" s="192">
        <v>0</v>
      </c>
      <c r="I95" s="189">
        <v>0</v>
      </c>
      <c r="J95" s="369" t="s">
        <v>18</v>
      </c>
      <c r="K95" s="400" t="s">
        <v>109</v>
      </c>
      <c r="L95" s="367" t="s">
        <v>9</v>
      </c>
      <c r="M95" s="190">
        <v>178</v>
      </c>
      <c r="N95" s="192">
        <f t="shared" si="5"/>
        <v>845.1</v>
      </c>
      <c r="O95" s="192">
        <v>845.1</v>
      </c>
      <c r="P95" s="192">
        <v>0</v>
      </c>
      <c r="Q95" s="192">
        <v>0</v>
      </c>
      <c r="R95" s="26">
        <v>0</v>
      </c>
    </row>
    <row r="96" spans="1:18" ht="15.75" customHeight="1" x14ac:dyDescent="0.2">
      <c r="A96" s="391"/>
      <c r="B96" s="393"/>
      <c r="C96" s="391"/>
      <c r="D96" s="395"/>
      <c r="E96" s="276">
        <f t="shared" si="6"/>
        <v>8988.7999999999993</v>
      </c>
      <c r="F96" s="206">
        <v>8988.7999999999993</v>
      </c>
      <c r="G96" s="192">
        <v>0</v>
      </c>
      <c r="H96" s="192">
        <v>0</v>
      </c>
      <c r="I96" s="189">
        <v>0</v>
      </c>
      <c r="J96" s="369"/>
      <c r="K96" s="400"/>
      <c r="L96" s="367"/>
      <c r="M96" s="190"/>
      <c r="N96" s="192">
        <f t="shared" si="5"/>
        <v>8988.7999999999993</v>
      </c>
      <c r="O96" s="192">
        <v>8988.7999999999993</v>
      </c>
      <c r="P96" s="192">
        <v>0</v>
      </c>
      <c r="Q96" s="192">
        <v>0</v>
      </c>
      <c r="R96" s="26">
        <v>0</v>
      </c>
    </row>
    <row r="97" spans="1:18" ht="15" customHeight="1" x14ac:dyDescent="0.2">
      <c r="A97" s="390" t="s">
        <v>19</v>
      </c>
      <c r="B97" s="392" t="s">
        <v>110</v>
      </c>
      <c r="C97" s="390" t="s">
        <v>9</v>
      </c>
      <c r="D97" s="394">
        <v>920</v>
      </c>
      <c r="E97" s="276">
        <f t="shared" si="6"/>
        <v>2387.8000000000002</v>
      </c>
      <c r="F97" s="206">
        <v>2387.8000000000002</v>
      </c>
      <c r="G97" s="192">
        <v>0</v>
      </c>
      <c r="H97" s="192">
        <v>0</v>
      </c>
      <c r="I97" s="189">
        <v>0</v>
      </c>
      <c r="J97" s="369" t="s">
        <v>19</v>
      </c>
      <c r="K97" s="400" t="s">
        <v>110</v>
      </c>
      <c r="L97" s="367" t="s">
        <v>9</v>
      </c>
      <c r="M97" s="368">
        <v>920</v>
      </c>
      <c r="N97" s="192">
        <f t="shared" si="5"/>
        <v>2387.8000000000002</v>
      </c>
      <c r="O97" s="192">
        <v>2387.8000000000002</v>
      </c>
      <c r="P97" s="192">
        <v>0</v>
      </c>
      <c r="Q97" s="192">
        <v>0</v>
      </c>
      <c r="R97" s="26">
        <v>0</v>
      </c>
    </row>
    <row r="98" spans="1:18" ht="22.5" customHeight="1" x14ac:dyDescent="0.2">
      <c r="A98" s="391"/>
      <c r="B98" s="393"/>
      <c r="C98" s="391"/>
      <c r="D98" s="395"/>
      <c r="E98" s="276">
        <f t="shared" si="6"/>
        <v>33233.300000000003</v>
      </c>
      <c r="F98" s="206">
        <v>33233.300000000003</v>
      </c>
      <c r="G98" s="192">
        <v>0</v>
      </c>
      <c r="H98" s="192">
        <v>0</v>
      </c>
      <c r="I98" s="189">
        <v>0</v>
      </c>
      <c r="J98" s="369"/>
      <c r="K98" s="400"/>
      <c r="L98" s="367"/>
      <c r="M98" s="368"/>
      <c r="N98" s="192">
        <f t="shared" si="5"/>
        <v>33233.300000000003</v>
      </c>
      <c r="O98" s="192">
        <v>33233.300000000003</v>
      </c>
      <c r="P98" s="192">
        <v>0</v>
      </c>
      <c r="Q98" s="192">
        <v>0</v>
      </c>
      <c r="R98" s="26">
        <v>0</v>
      </c>
    </row>
    <row r="99" spans="1:18" ht="15" customHeight="1" x14ac:dyDescent="0.2">
      <c r="A99" s="390" t="s">
        <v>20</v>
      </c>
      <c r="B99" s="392" t="s">
        <v>94</v>
      </c>
      <c r="C99" s="390" t="s">
        <v>9</v>
      </c>
      <c r="D99" s="394">
        <v>360</v>
      </c>
      <c r="E99" s="276">
        <f t="shared" si="6"/>
        <v>1334.3</v>
      </c>
      <c r="F99" s="206">
        <v>1334.3</v>
      </c>
      <c r="G99" s="192">
        <v>0</v>
      </c>
      <c r="H99" s="192">
        <v>0</v>
      </c>
      <c r="I99" s="189">
        <v>0</v>
      </c>
      <c r="J99" s="369" t="s">
        <v>20</v>
      </c>
      <c r="K99" s="400" t="s">
        <v>291</v>
      </c>
      <c r="L99" s="367" t="s">
        <v>9</v>
      </c>
      <c r="M99" s="368">
        <v>360</v>
      </c>
      <c r="N99" s="192">
        <f t="shared" si="5"/>
        <v>1334.3</v>
      </c>
      <c r="O99" s="192">
        <v>1334.3</v>
      </c>
      <c r="P99" s="192">
        <v>0</v>
      </c>
      <c r="Q99" s="192">
        <v>0</v>
      </c>
      <c r="R99" s="26">
        <v>0</v>
      </c>
    </row>
    <row r="100" spans="1:18" ht="15.75" customHeight="1" x14ac:dyDescent="0.2">
      <c r="A100" s="391"/>
      <c r="B100" s="393"/>
      <c r="C100" s="391"/>
      <c r="D100" s="395"/>
      <c r="E100" s="276">
        <f t="shared" si="6"/>
        <v>4252.5</v>
      </c>
      <c r="F100" s="206">
        <v>4252.5</v>
      </c>
      <c r="G100" s="192">
        <v>0</v>
      </c>
      <c r="H100" s="192">
        <v>0</v>
      </c>
      <c r="I100" s="189">
        <v>0</v>
      </c>
      <c r="J100" s="369"/>
      <c r="K100" s="400"/>
      <c r="L100" s="367"/>
      <c r="M100" s="368"/>
      <c r="N100" s="192">
        <f t="shared" si="5"/>
        <v>4252.5</v>
      </c>
      <c r="O100" s="192">
        <v>4252.5</v>
      </c>
      <c r="P100" s="192">
        <v>0</v>
      </c>
      <c r="Q100" s="192">
        <v>0</v>
      </c>
      <c r="R100" s="26">
        <v>0</v>
      </c>
    </row>
    <row r="101" spans="1:18" ht="15" customHeight="1" x14ac:dyDescent="0.2">
      <c r="A101" s="390" t="s">
        <v>21</v>
      </c>
      <c r="B101" s="392" t="s">
        <v>111</v>
      </c>
      <c r="C101" s="390" t="s">
        <v>9</v>
      </c>
      <c r="D101" s="394">
        <v>500</v>
      </c>
      <c r="E101" s="276">
        <f t="shared" si="6"/>
        <v>1721.5</v>
      </c>
      <c r="F101" s="206">
        <v>1721.5</v>
      </c>
      <c r="G101" s="192">
        <v>0</v>
      </c>
      <c r="H101" s="192">
        <v>0</v>
      </c>
      <c r="I101" s="189">
        <v>0</v>
      </c>
      <c r="J101" s="369" t="s">
        <v>21</v>
      </c>
      <c r="K101" s="371" t="s">
        <v>111</v>
      </c>
      <c r="L101" s="367" t="s">
        <v>9</v>
      </c>
      <c r="M101" s="368">
        <v>500</v>
      </c>
      <c r="N101" s="192">
        <f t="shared" si="5"/>
        <v>1721.5</v>
      </c>
      <c r="O101" s="192">
        <v>1721.5</v>
      </c>
      <c r="P101" s="192">
        <v>0</v>
      </c>
      <c r="Q101" s="192">
        <v>0</v>
      </c>
      <c r="R101" s="26">
        <v>0</v>
      </c>
    </row>
    <row r="102" spans="1:18" x14ac:dyDescent="0.2">
      <c r="A102" s="391"/>
      <c r="B102" s="393"/>
      <c r="C102" s="391"/>
      <c r="D102" s="395"/>
      <c r="E102" s="276">
        <f t="shared" si="6"/>
        <v>4657.6000000000004</v>
      </c>
      <c r="F102" s="206">
        <v>4657.6000000000004</v>
      </c>
      <c r="G102" s="192">
        <v>0</v>
      </c>
      <c r="H102" s="192">
        <v>0</v>
      </c>
      <c r="I102" s="189">
        <v>0</v>
      </c>
      <c r="J102" s="369"/>
      <c r="K102" s="371"/>
      <c r="L102" s="367"/>
      <c r="M102" s="368"/>
      <c r="N102" s="192">
        <f t="shared" si="5"/>
        <v>4657.6000000000004</v>
      </c>
      <c r="O102" s="192">
        <v>4657.6000000000004</v>
      </c>
      <c r="P102" s="192">
        <v>0</v>
      </c>
      <c r="Q102" s="192">
        <v>0</v>
      </c>
      <c r="R102" s="26">
        <v>0</v>
      </c>
    </row>
    <row r="103" spans="1:18" ht="15" customHeight="1" x14ac:dyDescent="0.2">
      <c r="A103" s="390" t="s">
        <v>22</v>
      </c>
      <c r="B103" s="392" t="s">
        <v>112</v>
      </c>
      <c r="C103" s="390" t="s">
        <v>9</v>
      </c>
      <c r="D103" s="394">
        <v>520</v>
      </c>
      <c r="E103" s="277">
        <f t="shared" si="6"/>
        <v>1731</v>
      </c>
      <c r="F103" s="209">
        <v>1731</v>
      </c>
      <c r="G103" s="192">
        <v>0</v>
      </c>
      <c r="H103" s="192">
        <v>0</v>
      </c>
      <c r="I103" s="189">
        <v>0</v>
      </c>
      <c r="J103" s="369" t="s">
        <v>22</v>
      </c>
      <c r="K103" s="371" t="s">
        <v>112</v>
      </c>
      <c r="L103" s="367" t="s">
        <v>9</v>
      </c>
      <c r="M103" s="368">
        <v>520</v>
      </c>
      <c r="N103" s="198">
        <f t="shared" si="5"/>
        <v>1731</v>
      </c>
      <c r="O103" s="198">
        <v>1731</v>
      </c>
      <c r="P103" s="192">
        <v>0</v>
      </c>
      <c r="Q103" s="192">
        <v>0</v>
      </c>
      <c r="R103" s="26">
        <v>0</v>
      </c>
    </row>
    <row r="104" spans="1:18" x14ac:dyDescent="0.2">
      <c r="A104" s="391"/>
      <c r="B104" s="393"/>
      <c r="C104" s="391"/>
      <c r="D104" s="395"/>
      <c r="E104" s="276">
        <f t="shared" si="6"/>
        <v>10415.4</v>
      </c>
      <c r="F104" s="206">
        <v>10415.4</v>
      </c>
      <c r="G104" s="192">
        <v>0</v>
      </c>
      <c r="H104" s="192">
        <v>0</v>
      </c>
      <c r="I104" s="189">
        <v>0</v>
      </c>
      <c r="J104" s="369"/>
      <c r="K104" s="371"/>
      <c r="L104" s="367"/>
      <c r="M104" s="368"/>
      <c r="N104" s="192">
        <f t="shared" si="5"/>
        <v>10415.4</v>
      </c>
      <c r="O104" s="192">
        <v>10415.4</v>
      </c>
      <c r="P104" s="192">
        <v>0</v>
      </c>
      <c r="Q104" s="192">
        <v>0</v>
      </c>
      <c r="R104" s="26">
        <v>0</v>
      </c>
    </row>
    <row r="105" spans="1:18" ht="15" customHeight="1" x14ac:dyDescent="0.2">
      <c r="A105" s="390" t="s">
        <v>24</v>
      </c>
      <c r="B105" s="392" t="s">
        <v>126</v>
      </c>
      <c r="C105" s="390" t="s">
        <v>9</v>
      </c>
      <c r="D105" s="394">
        <v>310</v>
      </c>
      <c r="E105" s="276">
        <f t="shared" si="6"/>
        <v>1386.3</v>
      </c>
      <c r="F105" s="206">
        <v>1386.3</v>
      </c>
      <c r="G105" s="192">
        <v>0</v>
      </c>
      <c r="H105" s="192">
        <v>0</v>
      </c>
      <c r="I105" s="189">
        <v>0</v>
      </c>
      <c r="J105" s="371" t="s">
        <v>24</v>
      </c>
      <c r="K105" s="371" t="s">
        <v>292</v>
      </c>
      <c r="L105" s="367" t="s">
        <v>9</v>
      </c>
      <c r="M105" s="368">
        <v>310</v>
      </c>
      <c r="N105" s="367">
        <f t="shared" si="5"/>
        <v>20850.400000000001</v>
      </c>
      <c r="O105" s="367">
        <v>20850.400000000001</v>
      </c>
      <c r="P105" s="192">
        <v>0</v>
      </c>
      <c r="Q105" s="192">
        <v>0</v>
      </c>
      <c r="R105" s="26">
        <v>0</v>
      </c>
    </row>
    <row r="106" spans="1:18" x14ac:dyDescent="0.2">
      <c r="A106" s="391"/>
      <c r="B106" s="393"/>
      <c r="C106" s="391"/>
      <c r="D106" s="395"/>
      <c r="E106" s="276">
        <f t="shared" si="6"/>
        <v>21565.200000000001</v>
      </c>
      <c r="F106" s="206">
        <v>21565.200000000001</v>
      </c>
      <c r="G106" s="192">
        <v>0</v>
      </c>
      <c r="H106" s="192">
        <v>0</v>
      </c>
      <c r="I106" s="189">
        <v>0</v>
      </c>
      <c r="J106" s="371"/>
      <c r="K106" s="371"/>
      <c r="L106" s="367"/>
      <c r="M106" s="368"/>
      <c r="N106" s="367"/>
      <c r="O106" s="367"/>
      <c r="P106" s="192">
        <v>0</v>
      </c>
      <c r="Q106" s="192">
        <v>0</v>
      </c>
      <c r="R106" s="189">
        <v>0</v>
      </c>
    </row>
    <row r="107" spans="1:18" x14ac:dyDescent="0.2">
      <c r="A107" s="276" t="s">
        <v>25</v>
      </c>
      <c r="B107" s="275" t="s">
        <v>96</v>
      </c>
      <c r="C107" s="276" t="s">
        <v>23</v>
      </c>
      <c r="D107" s="274">
        <v>131</v>
      </c>
      <c r="E107" s="276">
        <f>F107+G107+H107+I107</f>
        <v>4936.3</v>
      </c>
      <c r="F107" s="250">
        <v>4936.3</v>
      </c>
      <c r="G107" s="250">
        <v>0</v>
      </c>
      <c r="H107" s="250">
        <v>0</v>
      </c>
      <c r="I107" s="189">
        <v>0</v>
      </c>
      <c r="J107" s="197" t="s">
        <v>25</v>
      </c>
      <c r="K107" s="251" t="s">
        <v>96</v>
      </c>
      <c r="L107" s="192" t="s">
        <v>23</v>
      </c>
      <c r="M107" s="190">
        <v>131</v>
      </c>
      <c r="N107" s="192">
        <f>O107+P108+Q108+R108</f>
        <v>4936.3</v>
      </c>
      <c r="O107" s="192">
        <v>4936.3</v>
      </c>
      <c r="P107" s="192">
        <v>0</v>
      </c>
      <c r="Q107" s="192">
        <v>0</v>
      </c>
      <c r="R107" s="189">
        <v>0</v>
      </c>
    </row>
    <row r="108" spans="1:18" ht="25.5" customHeight="1" x14ac:dyDescent="0.2">
      <c r="A108" s="276" t="s">
        <v>26</v>
      </c>
      <c r="B108" s="275" t="s">
        <v>153</v>
      </c>
      <c r="C108" s="276" t="s">
        <v>9</v>
      </c>
      <c r="D108" s="276">
        <v>1534</v>
      </c>
      <c r="E108" s="276">
        <f t="shared" si="6"/>
        <v>4826.3999999999996</v>
      </c>
      <c r="F108" s="206">
        <v>4826.3999999999996</v>
      </c>
      <c r="G108" s="192">
        <v>0</v>
      </c>
      <c r="H108" s="192">
        <v>0</v>
      </c>
      <c r="I108" s="189">
        <v>0</v>
      </c>
      <c r="J108" s="113"/>
      <c r="K108" s="205"/>
      <c r="L108" s="192"/>
      <c r="M108" s="201"/>
      <c r="N108" s="201"/>
      <c r="O108" s="201"/>
      <c r="P108" s="192">
        <v>0</v>
      </c>
      <c r="Q108" s="192">
        <v>0</v>
      </c>
      <c r="R108" s="189">
        <v>0</v>
      </c>
    </row>
    <row r="109" spans="1:18" ht="31.5" customHeight="1" x14ac:dyDescent="0.2">
      <c r="A109" s="276" t="s">
        <v>27</v>
      </c>
      <c r="B109" s="275" t="s">
        <v>154</v>
      </c>
      <c r="C109" s="276" t="s">
        <v>9</v>
      </c>
      <c r="D109" s="276">
        <v>830</v>
      </c>
      <c r="E109" s="276">
        <f t="shared" si="6"/>
        <v>2521.3000000000002</v>
      </c>
      <c r="F109" s="209">
        <v>2521.3000000000002</v>
      </c>
      <c r="G109" s="190">
        <v>0</v>
      </c>
      <c r="H109" s="192">
        <v>0</v>
      </c>
      <c r="I109" s="189">
        <v>0</v>
      </c>
      <c r="J109" s="113"/>
      <c r="K109" s="144"/>
      <c r="L109" s="33"/>
      <c r="M109" s="144"/>
      <c r="N109" s="144"/>
      <c r="O109" s="144"/>
      <c r="P109" s="71">
        <f>P110</f>
        <v>0</v>
      </c>
      <c r="Q109" s="71">
        <f>Q110</f>
        <v>0</v>
      </c>
      <c r="R109" s="108">
        <v>0</v>
      </c>
    </row>
    <row r="110" spans="1:18" ht="25.5" x14ac:dyDescent="0.2">
      <c r="A110" s="276" t="s">
        <v>28</v>
      </c>
      <c r="B110" s="275" t="s">
        <v>155</v>
      </c>
      <c r="C110" s="276" t="s">
        <v>9</v>
      </c>
      <c r="D110" s="276">
        <v>290</v>
      </c>
      <c r="E110" s="276">
        <f t="shared" si="6"/>
        <v>1311.4</v>
      </c>
      <c r="F110" s="209">
        <v>1311.4</v>
      </c>
      <c r="G110" s="190">
        <v>0</v>
      </c>
      <c r="H110" s="192">
        <v>0</v>
      </c>
      <c r="I110" s="189">
        <v>0</v>
      </c>
      <c r="J110" s="113"/>
      <c r="K110" s="144"/>
      <c r="L110" s="144"/>
      <c r="M110" s="144"/>
      <c r="N110" s="144"/>
      <c r="O110" s="144"/>
      <c r="P110" s="196">
        <v>0</v>
      </c>
      <c r="Q110" s="196">
        <v>0</v>
      </c>
      <c r="R110" s="189">
        <v>0</v>
      </c>
    </row>
    <row r="111" spans="1:18" ht="25.5" x14ac:dyDescent="0.2">
      <c r="A111" s="276" t="s">
        <v>29</v>
      </c>
      <c r="B111" s="275" t="s">
        <v>156</v>
      </c>
      <c r="C111" s="276" t="s">
        <v>9</v>
      </c>
      <c r="D111" s="276">
        <v>480</v>
      </c>
      <c r="E111" s="276">
        <f t="shared" si="6"/>
        <v>1842.8</v>
      </c>
      <c r="F111" s="209">
        <v>1842.8</v>
      </c>
      <c r="G111" s="190">
        <v>0</v>
      </c>
      <c r="H111" s="192">
        <v>0</v>
      </c>
      <c r="I111" s="189">
        <v>0</v>
      </c>
      <c r="J111" s="113"/>
      <c r="K111" s="144"/>
      <c r="L111" s="144"/>
      <c r="M111" s="144"/>
      <c r="N111" s="144"/>
      <c r="O111" s="144"/>
      <c r="P111" s="194">
        <f>P109+P79</f>
        <v>0</v>
      </c>
      <c r="Q111" s="194">
        <f>Q109+Q79</f>
        <v>0</v>
      </c>
      <c r="R111" s="194">
        <v>0</v>
      </c>
    </row>
    <row r="112" spans="1:18" ht="27" customHeight="1" x14ac:dyDescent="0.2">
      <c r="A112" s="276" t="s">
        <v>31</v>
      </c>
      <c r="B112" s="275" t="s">
        <v>157</v>
      </c>
      <c r="C112" s="276" t="s">
        <v>9</v>
      </c>
      <c r="D112" s="276">
        <v>1194</v>
      </c>
      <c r="E112" s="276">
        <f t="shared" si="6"/>
        <v>3147.2</v>
      </c>
      <c r="F112" s="209">
        <v>3147.2</v>
      </c>
      <c r="G112" s="190">
        <v>0</v>
      </c>
      <c r="H112" s="192">
        <v>0</v>
      </c>
      <c r="I112" s="189">
        <v>0</v>
      </c>
      <c r="J112" s="113"/>
      <c r="K112" s="144"/>
      <c r="L112" s="144"/>
      <c r="M112" s="144"/>
      <c r="N112" s="144"/>
      <c r="O112" s="144"/>
      <c r="P112" s="199"/>
      <c r="Q112" s="199"/>
      <c r="R112" s="7"/>
    </row>
    <row r="113" spans="1:18" ht="28.5" customHeight="1" x14ac:dyDescent="0.2">
      <c r="A113" s="276" t="s">
        <v>32</v>
      </c>
      <c r="B113" s="275" t="s">
        <v>158</v>
      </c>
      <c r="C113" s="276" t="s">
        <v>9</v>
      </c>
      <c r="D113" s="276">
        <v>668</v>
      </c>
      <c r="E113" s="276">
        <f t="shared" si="6"/>
        <v>2277.8000000000002</v>
      </c>
      <c r="F113" s="209">
        <v>2277.8000000000002</v>
      </c>
      <c r="G113" s="190">
        <v>0</v>
      </c>
      <c r="H113" s="192">
        <v>0</v>
      </c>
      <c r="I113" s="189">
        <v>0</v>
      </c>
      <c r="J113" s="113"/>
      <c r="K113" s="144"/>
      <c r="L113" s="144"/>
      <c r="M113" s="144"/>
      <c r="N113" s="144"/>
      <c r="O113" s="144"/>
      <c r="P113" s="6">
        <f>P114+P115+P116+P117+P118+P119+P120</f>
        <v>0</v>
      </c>
      <c r="Q113" s="6">
        <f>Q114+Q116+Q118</f>
        <v>0</v>
      </c>
      <c r="R113" s="108">
        <v>0</v>
      </c>
    </row>
    <row r="114" spans="1:18" ht="38.25" customHeight="1" x14ac:dyDescent="0.2">
      <c r="A114" s="276" t="s">
        <v>33</v>
      </c>
      <c r="B114" s="275" t="s">
        <v>159</v>
      </c>
      <c r="C114" s="276" t="s">
        <v>9</v>
      </c>
      <c r="D114" s="276">
        <v>890</v>
      </c>
      <c r="E114" s="276">
        <f t="shared" si="6"/>
        <v>2688.6</v>
      </c>
      <c r="F114" s="209">
        <v>2688.6</v>
      </c>
      <c r="G114" s="190">
        <v>0</v>
      </c>
      <c r="H114" s="192">
        <v>0</v>
      </c>
      <c r="I114" s="189">
        <v>0</v>
      </c>
      <c r="J114" s="113"/>
      <c r="K114" s="144"/>
      <c r="L114" s="144"/>
      <c r="M114" s="144"/>
      <c r="N114" s="144"/>
      <c r="O114" s="144"/>
      <c r="P114" s="192">
        <v>0</v>
      </c>
      <c r="Q114" s="192">
        <v>0</v>
      </c>
      <c r="R114" s="26">
        <v>0</v>
      </c>
    </row>
    <row r="115" spans="1:18" ht="31.5" customHeight="1" x14ac:dyDescent="0.2">
      <c r="A115" s="276" t="s">
        <v>38</v>
      </c>
      <c r="B115" s="275" t="s">
        <v>160</v>
      </c>
      <c r="C115" s="276" t="s">
        <v>9</v>
      </c>
      <c r="D115" s="276">
        <v>510</v>
      </c>
      <c r="E115" s="276">
        <f t="shared" si="6"/>
        <v>1898.8</v>
      </c>
      <c r="F115" s="209">
        <v>1898.8</v>
      </c>
      <c r="G115" s="190">
        <v>0</v>
      </c>
      <c r="H115" s="192">
        <v>0</v>
      </c>
      <c r="I115" s="189">
        <v>0</v>
      </c>
      <c r="J115" s="113"/>
      <c r="K115" s="144"/>
      <c r="L115" s="144"/>
      <c r="M115" s="144"/>
      <c r="N115" s="144"/>
      <c r="O115" s="144"/>
      <c r="P115" s="192">
        <v>0</v>
      </c>
      <c r="Q115" s="192">
        <v>0</v>
      </c>
      <c r="R115" s="26">
        <v>0</v>
      </c>
    </row>
    <row r="116" spans="1:18" ht="25.5" x14ac:dyDescent="0.2">
      <c r="A116" s="276" t="s">
        <v>39</v>
      </c>
      <c r="B116" s="275" t="s">
        <v>161</v>
      </c>
      <c r="C116" s="276" t="s">
        <v>9</v>
      </c>
      <c r="D116" s="276">
        <v>398</v>
      </c>
      <c r="E116" s="276">
        <f t="shared" si="6"/>
        <v>1624.1</v>
      </c>
      <c r="F116" s="209">
        <v>1624.1</v>
      </c>
      <c r="G116" s="190">
        <v>0</v>
      </c>
      <c r="H116" s="192">
        <v>0</v>
      </c>
      <c r="I116" s="189">
        <v>0</v>
      </c>
      <c r="J116" s="113"/>
      <c r="K116" s="144"/>
      <c r="L116" s="144"/>
      <c r="M116" s="144"/>
      <c r="N116" s="144"/>
      <c r="O116" s="144"/>
      <c r="P116" s="192">
        <v>0</v>
      </c>
      <c r="Q116" s="192">
        <v>0</v>
      </c>
      <c r="R116" s="26">
        <v>0</v>
      </c>
    </row>
    <row r="117" spans="1:18" ht="38.25" x14ac:dyDescent="0.2">
      <c r="A117" s="276" t="s">
        <v>40</v>
      </c>
      <c r="B117" s="275" t="s">
        <v>162</v>
      </c>
      <c r="C117" s="276" t="s">
        <v>9</v>
      </c>
      <c r="D117" s="276">
        <v>521</v>
      </c>
      <c r="E117" s="276">
        <f t="shared" si="6"/>
        <v>1916.8</v>
      </c>
      <c r="F117" s="209">
        <v>1916.8</v>
      </c>
      <c r="G117" s="190">
        <v>0</v>
      </c>
      <c r="H117" s="192">
        <v>0</v>
      </c>
      <c r="I117" s="189">
        <v>0</v>
      </c>
      <c r="J117" s="113"/>
      <c r="K117" s="144"/>
      <c r="L117" s="144"/>
      <c r="M117" s="144"/>
      <c r="N117" s="144"/>
      <c r="O117" s="144"/>
      <c r="P117" s="192">
        <v>0</v>
      </c>
      <c r="Q117" s="192">
        <v>0</v>
      </c>
      <c r="R117" s="26">
        <v>0</v>
      </c>
    </row>
    <row r="118" spans="1:18" ht="25.5" x14ac:dyDescent="0.2">
      <c r="A118" s="276" t="s">
        <v>41</v>
      </c>
      <c r="B118" s="275" t="s">
        <v>163</v>
      </c>
      <c r="C118" s="276" t="s">
        <v>9</v>
      </c>
      <c r="D118" s="276">
        <v>955</v>
      </c>
      <c r="E118" s="276">
        <f t="shared" si="6"/>
        <v>2799.5</v>
      </c>
      <c r="F118" s="209">
        <v>2799.5</v>
      </c>
      <c r="G118" s="190">
        <v>0</v>
      </c>
      <c r="H118" s="192">
        <v>0</v>
      </c>
      <c r="I118" s="189">
        <v>0</v>
      </c>
      <c r="J118" s="113"/>
      <c r="K118" s="144"/>
      <c r="L118" s="144"/>
      <c r="M118" s="144"/>
      <c r="N118" s="144"/>
      <c r="O118" s="144"/>
      <c r="P118" s="192">
        <v>0</v>
      </c>
      <c r="Q118" s="192">
        <v>0</v>
      </c>
      <c r="R118" s="189">
        <v>0</v>
      </c>
    </row>
    <row r="119" spans="1:18" ht="25.5" x14ac:dyDescent="0.2">
      <c r="A119" s="276" t="s">
        <v>42</v>
      </c>
      <c r="B119" s="275" t="s">
        <v>164</v>
      </c>
      <c r="C119" s="276" t="s">
        <v>9</v>
      </c>
      <c r="D119" s="276">
        <v>1045</v>
      </c>
      <c r="E119" s="276">
        <f t="shared" si="6"/>
        <v>2966.7</v>
      </c>
      <c r="F119" s="209">
        <v>2966.7</v>
      </c>
      <c r="G119" s="190">
        <v>0</v>
      </c>
      <c r="H119" s="192">
        <v>0</v>
      </c>
      <c r="I119" s="189">
        <v>0</v>
      </c>
      <c r="J119" s="113"/>
      <c r="K119" s="144"/>
      <c r="L119" s="144"/>
      <c r="M119" s="144"/>
      <c r="N119" s="144"/>
      <c r="O119" s="144"/>
      <c r="P119" s="192">
        <v>0</v>
      </c>
      <c r="Q119" s="192">
        <v>0</v>
      </c>
      <c r="R119" s="189">
        <v>0</v>
      </c>
    </row>
    <row r="120" spans="1:18" ht="27" customHeight="1" x14ac:dyDescent="0.2">
      <c r="A120" s="276" t="s">
        <v>43</v>
      </c>
      <c r="B120" s="275" t="s">
        <v>165</v>
      </c>
      <c r="C120" s="276" t="s">
        <v>113</v>
      </c>
      <c r="D120" s="276">
        <v>736</v>
      </c>
      <c r="E120" s="276">
        <f t="shared" si="6"/>
        <v>3041.8</v>
      </c>
      <c r="F120" s="209">
        <v>3041.8</v>
      </c>
      <c r="G120" s="190">
        <v>0</v>
      </c>
      <c r="H120" s="192">
        <v>0</v>
      </c>
      <c r="I120" s="189">
        <v>0</v>
      </c>
      <c r="J120" s="113"/>
      <c r="K120" s="144"/>
      <c r="L120" s="144"/>
      <c r="M120" s="144"/>
      <c r="N120" s="144"/>
      <c r="O120" s="144"/>
      <c r="P120" s="192">
        <v>0</v>
      </c>
      <c r="Q120" s="192">
        <v>0</v>
      </c>
      <c r="R120" s="189"/>
    </row>
    <row r="121" spans="1:18" x14ac:dyDescent="0.2">
      <c r="B121" s="8" t="s">
        <v>8</v>
      </c>
      <c r="C121" s="6" t="s">
        <v>9</v>
      </c>
      <c r="D121" s="9">
        <f>D120+D119+D118+D117+D116+D115+D114+D113+D112+D111+D110+D109+D108+D107+D105+D103+D101+D99+D97+D95+D93+D91+D89+D87+D85+D83+D81+D79</f>
        <v>18522.8</v>
      </c>
      <c r="E121" s="9">
        <f>E120+E119+E118+E117+E116+E115+E114+E113+E112+E111+E110+E109+E108+E107+E105+E103+E101+E99+E97+E95+E93+E91+E89+E87+E85+E83+E81+E79+E106+E104+E102+E100+E98+E96+E94+E92+E90+E88+E86+E84+E82+E80</f>
        <v>318612.3</v>
      </c>
      <c r="F121" s="208">
        <f t="shared" ref="F121:G121" si="7">F120+F119+F118+F117+F116+F115+F114+F113+F112+F111+F110+F109+F108+F107+F105+F103+F101+F99+F97+F95+F93+F91+F89+F87+F85+F83+F81+F79+F106+F104+F102+F100+F98+F96+F94+F92+F90+F88+F86+F84+F82+F80</f>
        <v>318612.3</v>
      </c>
      <c r="G121" s="9">
        <f t="shared" si="7"/>
        <v>0</v>
      </c>
      <c r="H121" s="9">
        <f>H120+H119+H118+H117+H116+H115+H114+H113+H112+H111+H110+H109+H108+H107+H105+H103+H101+H99+H97+H95+H93+H91+H89+H87+H85+H83+H81+H79+H106+H104+H102+H100+H98+H96+H94+H92+H90+H88+H86+H84+H82+H80</f>
        <v>0</v>
      </c>
      <c r="I121" s="189">
        <v>0</v>
      </c>
      <c r="J121" s="113"/>
      <c r="K121" s="144"/>
      <c r="L121" s="144"/>
      <c r="M121" s="144"/>
      <c r="N121" s="144"/>
      <c r="O121" s="144"/>
      <c r="P121" s="6">
        <f>P126+P127+P128</f>
        <v>0</v>
      </c>
      <c r="Q121" s="6">
        <f>Q126+Q127+Q128</f>
        <v>0</v>
      </c>
      <c r="R121" s="108">
        <v>0</v>
      </c>
    </row>
    <row r="122" spans="1:18" ht="25.5" x14ac:dyDescent="0.2">
      <c r="A122" s="192"/>
      <c r="B122" s="191"/>
      <c r="C122" s="192"/>
      <c r="D122" s="192"/>
      <c r="E122" s="198"/>
      <c r="F122" s="206"/>
      <c r="G122" s="190"/>
      <c r="H122" s="196"/>
      <c r="I122" s="189"/>
      <c r="J122" s="197" t="s">
        <v>26</v>
      </c>
      <c r="K122" s="252" t="s">
        <v>293</v>
      </c>
      <c r="L122" s="192" t="s">
        <v>9</v>
      </c>
      <c r="M122" s="190">
        <v>330</v>
      </c>
      <c r="N122" s="192">
        <f>O122+P107+Q107+R107</f>
        <v>9771.6</v>
      </c>
      <c r="O122" s="192">
        <v>9771.6</v>
      </c>
      <c r="P122" s="6"/>
      <c r="Q122" s="6"/>
      <c r="R122" s="108"/>
    </row>
    <row r="123" spans="1:18" x14ac:dyDescent="0.2">
      <c r="A123" s="192"/>
      <c r="B123" s="191"/>
      <c r="C123" s="192"/>
      <c r="D123" s="192"/>
      <c r="E123" s="198"/>
      <c r="F123" s="206"/>
      <c r="G123" s="190"/>
      <c r="H123" s="196"/>
      <c r="I123" s="189"/>
      <c r="J123" s="113"/>
      <c r="K123" s="8" t="s">
        <v>8</v>
      </c>
      <c r="L123" s="6" t="s">
        <v>9</v>
      </c>
      <c r="M123" s="9">
        <f>M79+M81+M83+M85+M87+M89+M91+M93+M95+M97+M99+M101+M103+M105+M122</f>
        <v>8670.7999999999993</v>
      </c>
      <c r="N123" s="13">
        <f>N79+N80+N81+N82+N83+N84+N85+N86+N87+N88+N89+N90+N91+N92+N93+N94+N95+N96+N97+N98+N99+N100+N101+N102+N103+N104+N105+N122+N107</f>
        <v>293419.59999999998</v>
      </c>
      <c r="O123" s="9">
        <f>O79+O80+O81+O82+O83+O84+O85+O86+O87+O88+O89+O90+O91+O92+O93+O94+O95+O96+O97+O98+O99+O100+O101+O102+O103+O104+O105+O122+O107</f>
        <v>293419.59999999998</v>
      </c>
      <c r="P123" s="6"/>
      <c r="Q123" s="6"/>
      <c r="R123" s="108"/>
    </row>
    <row r="124" spans="1:18" x14ac:dyDescent="0.2">
      <c r="A124" s="192"/>
      <c r="B124" s="70" t="s">
        <v>254</v>
      </c>
      <c r="C124" s="71" t="s">
        <v>23</v>
      </c>
      <c r="D124" s="71">
        <f>D126+D125</f>
        <v>1</v>
      </c>
      <c r="E124" s="71">
        <f t="shared" ref="E124:H124" si="8">E126+E125</f>
        <v>8988.7999999999993</v>
      </c>
      <c r="F124" s="210">
        <f t="shared" si="8"/>
        <v>8988.7999999999993</v>
      </c>
      <c r="G124" s="71">
        <f t="shared" si="8"/>
        <v>0</v>
      </c>
      <c r="H124" s="71">
        <f t="shared" si="8"/>
        <v>0</v>
      </c>
      <c r="I124" s="189"/>
      <c r="J124" s="195"/>
      <c r="K124" s="70" t="s">
        <v>254</v>
      </c>
      <c r="L124" s="71" t="s">
        <v>23</v>
      </c>
      <c r="M124" s="71">
        <f>M126</f>
        <v>1</v>
      </c>
      <c r="N124" s="76">
        <f>N126</f>
        <v>8988.7999999999993</v>
      </c>
      <c r="O124" s="76">
        <f>O126</f>
        <v>8988.7999999999993</v>
      </c>
      <c r="P124" s="6"/>
      <c r="Q124" s="6"/>
      <c r="R124" s="108"/>
    </row>
    <row r="125" spans="1:18" ht="25.5" x14ac:dyDescent="0.2">
      <c r="A125" s="283" t="s">
        <v>44</v>
      </c>
      <c r="B125" s="285" t="s">
        <v>98</v>
      </c>
      <c r="C125" s="192" t="s">
        <v>23</v>
      </c>
      <c r="D125" s="192"/>
      <c r="E125" s="198">
        <f>F125+G125+H125+I121</f>
        <v>0</v>
      </c>
      <c r="F125" s="206"/>
      <c r="G125" s="190">
        <v>0</v>
      </c>
      <c r="H125" s="196">
        <v>0</v>
      </c>
      <c r="I125" s="189"/>
      <c r="J125" s="195"/>
      <c r="K125" s="70"/>
      <c r="L125" s="71"/>
      <c r="M125" s="71"/>
      <c r="N125" s="76"/>
      <c r="O125" s="76"/>
      <c r="P125" s="6"/>
      <c r="Q125" s="6"/>
      <c r="R125" s="108"/>
    </row>
    <row r="126" spans="1:18" ht="38.25" x14ac:dyDescent="0.2">
      <c r="A126" s="192" t="s">
        <v>45</v>
      </c>
      <c r="B126" s="191" t="s">
        <v>51</v>
      </c>
      <c r="C126" s="192" t="s">
        <v>120</v>
      </c>
      <c r="D126" s="192">
        <v>1</v>
      </c>
      <c r="E126" s="198">
        <f>F126+G126+H126+I126</f>
        <v>8988.7999999999993</v>
      </c>
      <c r="F126" s="211">
        <v>8988.7999999999993</v>
      </c>
      <c r="G126" s="192">
        <v>0</v>
      </c>
      <c r="H126" s="192">
        <v>0</v>
      </c>
      <c r="I126" s="192">
        <v>0</v>
      </c>
      <c r="J126" s="197" t="s">
        <v>27</v>
      </c>
      <c r="K126" s="37" t="s">
        <v>51</v>
      </c>
      <c r="L126" s="196" t="s">
        <v>23</v>
      </c>
      <c r="M126" s="196">
        <v>1</v>
      </c>
      <c r="N126" s="196">
        <v>8988.7999999999993</v>
      </c>
      <c r="O126" s="196">
        <v>8988.7999999999993</v>
      </c>
      <c r="P126" s="192">
        <v>0</v>
      </c>
      <c r="Q126" s="192">
        <v>0</v>
      </c>
      <c r="R126" s="189">
        <v>0</v>
      </c>
    </row>
    <row r="127" spans="1:18" x14ac:dyDescent="0.2">
      <c r="A127" s="27"/>
      <c r="B127" s="384" t="s">
        <v>234</v>
      </c>
      <c r="C127" s="385"/>
      <c r="D127" s="385"/>
      <c r="E127" s="385"/>
      <c r="F127" s="385"/>
      <c r="G127" s="385"/>
      <c r="H127" s="385"/>
      <c r="I127" s="386"/>
      <c r="J127" s="113"/>
      <c r="K127" s="144"/>
      <c r="L127" s="144"/>
      <c r="M127" s="144"/>
      <c r="N127" s="144"/>
      <c r="O127" s="144"/>
      <c r="P127" s="196">
        <v>0</v>
      </c>
      <c r="Q127" s="196">
        <v>0</v>
      </c>
      <c r="R127" s="189">
        <v>0</v>
      </c>
    </row>
    <row r="128" spans="1:18" ht="28.5" customHeight="1" x14ac:dyDescent="0.2">
      <c r="A128" s="192" t="s">
        <v>48</v>
      </c>
      <c r="B128" s="32" t="s">
        <v>166</v>
      </c>
      <c r="C128" s="271" t="s">
        <v>113</v>
      </c>
      <c r="D128" s="273">
        <v>1100</v>
      </c>
      <c r="E128" s="277">
        <f t="shared" si="6"/>
        <v>99000</v>
      </c>
      <c r="F128" s="212">
        <v>0</v>
      </c>
      <c r="G128" s="34">
        <v>59400</v>
      </c>
      <c r="H128" s="193">
        <v>39600</v>
      </c>
      <c r="I128" s="189">
        <v>0</v>
      </c>
      <c r="J128" s="113"/>
      <c r="K128" s="144"/>
      <c r="L128" s="144"/>
      <c r="M128" s="144"/>
      <c r="N128" s="144"/>
      <c r="O128" s="144"/>
      <c r="P128" s="196">
        <v>0</v>
      </c>
      <c r="Q128" s="196">
        <v>0</v>
      </c>
      <c r="R128" s="189">
        <v>0</v>
      </c>
    </row>
    <row r="129" spans="1:18" ht="25.5" x14ac:dyDescent="0.2">
      <c r="A129" s="192" t="s">
        <v>73</v>
      </c>
      <c r="B129" s="32" t="s">
        <v>218</v>
      </c>
      <c r="C129" s="271" t="s">
        <v>113</v>
      </c>
      <c r="D129" s="273">
        <v>2000</v>
      </c>
      <c r="E129" s="277">
        <f t="shared" si="6"/>
        <v>180000</v>
      </c>
      <c r="F129" s="212">
        <v>0</v>
      </c>
      <c r="G129" s="35">
        <v>108000</v>
      </c>
      <c r="H129" s="193">
        <v>72000</v>
      </c>
      <c r="I129" s="189">
        <v>0</v>
      </c>
      <c r="J129" s="113"/>
      <c r="K129" s="144"/>
      <c r="L129" s="144"/>
      <c r="M129" s="144"/>
      <c r="N129" s="144"/>
      <c r="O129" s="144"/>
      <c r="P129" s="194">
        <f>P113+P121</f>
        <v>0</v>
      </c>
      <c r="Q129" s="194">
        <f>Q113+Q121</f>
        <v>0</v>
      </c>
      <c r="R129" s="194">
        <v>0</v>
      </c>
    </row>
    <row r="130" spans="1:18" ht="25.5" customHeight="1" x14ac:dyDescent="0.2">
      <c r="A130" s="192" t="s">
        <v>74</v>
      </c>
      <c r="B130" s="32" t="s">
        <v>219</v>
      </c>
      <c r="C130" s="271" t="s">
        <v>23</v>
      </c>
      <c r="D130" s="273">
        <v>2</v>
      </c>
      <c r="E130" s="277">
        <f t="shared" si="6"/>
        <v>85000</v>
      </c>
      <c r="F130" s="212">
        <v>0</v>
      </c>
      <c r="G130" s="35">
        <v>51000</v>
      </c>
      <c r="H130" s="193">
        <v>34000</v>
      </c>
      <c r="I130" s="189">
        <v>0</v>
      </c>
      <c r="J130" s="113"/>
      <c r="K130" s="144"/>
      <c r="L130" s="144"/>
      <c r="M130" s="144"/>
      <c r="N130" s="144"/>
      <c r="O130" s="144"/>
      <c r="P130" s="199"/>
      <c r="Q130" s="199"/>
      <c r="R130" s="7"/>
    </row>
    <row r="131" spans="1:18" x14ac:dyDescent="0.2">
      <c r="A131" s="192" t="s">
        <v>75</v>
      </c>
      <c r="B131" s="33" t="s">
        <v>167</v>
      </c>
      <c r="C131" s="276" t="s">
        <v>23</v>
      </c>
      <c r="D131" s="274">
        <v>2</v>
      </c>
      <c r="E131" s="277">
        <f t="shared" si="6"/>
        <v>130000</v>
      </c>
      <c r="F131" s="212">
        <v>0</v>
      </c>
      <c r="G131" s="36">
        <v>78000</v>
      </c>
      <c r="H131" s="198">
        <v>52000</v>
      </c>
      <c r="I131" s="189">
        <v>0</v>
      </c>
      <c r="J131" s="113"/>
      <c r="K131" s="144"/>
      <c r="L131" s="144"/>
      <c r="M131" s="144"/>
      <c r="N131" s="144"/>
      <c r="O131" s="144"/>
      <c r="P131" s="9">
        <v>0</v>
      </c>
      <c r="Q131" s="152">
        <f>Q132</f>
        <v>0</v>
      </c>
      <c r="R131" s="108">
        <v>0</v>
      </c>
    </row>
    <row r="132" spans="1:18" x14ac:dyDescent="0.2">
      <c r="A132" s="192" t="s">
        <v>76</v>
      </c>
      <c r="B132" s="275" t="s">
        <v>168</v>
      </c>
      <c r="C132" s="276" t="s">
        <v>23</v>
      </c>
      <c r="D132" s="274">
        <v>1</v>
      </c>
      <c r="E132" s="277">
        <f t="shared" si="6"/>
        <v>89780</v>
      </c>
      <c r="F132" s="212">
        <v>0</v>
      </c>
      <c r="G132" s="36">
        <v>53868</v>
      </c>
      <c r="H132" s="198">
        <v>35912</v>
      </c>
      <c r="I132" s="189">
        <v>0</v>
      </c>
      <c r="J132" s="113"/>
      <c r="K132" s="144"/>
      <c r="L132" s="144"/>
      <c r="M132" s="144"/>
      <c r="N132" s="144"/>
      <c r="O132" s="144"/>
      <c r="P132" s="198">
        <v>0</v>
      </c>
      <c r="Q132" s="190">
        <v>0</v>
      </c>
      <c r="R132" s="189">
        <v>0</v>
      </c>
    </row>
    <row r="133" spans="1:18" s="154" customFormat="1" x14ac:dyDescent="0.2">
      <c r="A133" s="192" t="s">
        <v>77</v>
      </c>
      <c r="B133" s="275" t="s">
        <v>169</v>
      </c>
      <c r="C133" s="276" t="s">
        <v>23</v>
      </c>
      <c r="D133" s="276">
        <v>12</v>
      </c>
      <c r="E133" s="277">
        <f t="shared" si="6"/>
        <v>40000</v>
      </c>
      <c r="F133" s="206">
        <v>0</v>
      </c>
      <c r="G133" s="5">
        <v>24000</v>
      </c>
      <c r="H133" s="198">
        <v>16000</v>
      </c>
      <c r="I133" s="192">
        <v>0</v>
      </c>
      <c r="J133" s="113"/>
      <c r="K133" s="66"/>
      <c r="L133" s="66"/>
      <c r="M133" s="66"/>
      <c r="N133" s="66"/>
      <c r="O133" s="66"/>
      <c r="P133" s="73">
        <v>0</v>
      </c>
      <c r="Q133" s="153">
        <f>Q132</f>
        <v>0</v>
      </c>
      <c r="R133" s="194">
        <v>0</v>
      </c>
    </row>
    <row r="134" spans="1:18" s="154" customFormat="1" x14ac:dyDescent="0.2">
      <c r="A134" s="192" t="s">
        <v>78</v>
      </c>
      <c r="B134" s="275" t="s">
        <v>170</v>
      </c>
      <c r="C134" s="276" t="s">
        <v>23</v>
      </c>
      <c r="D134" s="276">
        <v>1</v>
      </c>
      <c r="E134" s="277">
        <f t="shared" si="6"/>
        <v>190000</v>
      </c>
      <c r="F134" s="206">
        <v>0</v>
      </c>
      <c r="G134" s="5">
        <v>114000</v>
      </c>
      <c r="H134" s="198">
        <v>76000</v>
      </c>
      <c r="I134" s="192">
        <v>0</v>
      </c>
      <c r="J134" s="113"/>
      <c r="K134" s="66"/>
      <c r="L134" s="66"/>
      <c r="M134" s="66"/>
      <c r="N134" s="66"/>
      <c r="O134" s="66"/>
      <c r="P134" s="200"/>
      <c r="Q134" s="200"/>
      <c r="R134" s="200"/>
    </row>
    <row r="135" spans="1:18" s="225" customFormat="1" x14ac:dyDescent="0.2">
      <c r="A135" s="206" t="s">
        <v>79</v>
      </c>
      <c r="B135" s="253" t="s">
        <v>171</v>
      </c>
      <c r="C135" s="206" t="s">
        <v>23</v>
      </c>
      <c r="D135" s="206">
        <v>6</v>
      </c>
      <c r="E135" s="209">
        <f t="shared" si="6"/>
        <v>160000</v>
      </c>
      <c r="F135" s="206">
        <v>0</v>
      </c>
      <c r="G135" s="209">
        <v>95000</v>
      </c>
      <c r="H135" s="209">
        <v>65000</v>
      </c>
      <c r="I135" s="206">
        <v>0</v>
      </c>
      <c r="J135" s="221"/>
      <c r="K135" s="221"/>
      <c r="L135" s="221"/>
      <c r="M135" s="221"/>
      <c r="N135" s="221"/>
      <c r="O135" s="221"/>
      <c r="P135" s="210">
        <v>0</v>
      </c>
      <c r="Q135" s="210">
        <v>0</v>
      </c>
      <c r="R135" s="210">
        <v>0</v>
      </c>
    </row>
    <row r="136" spans="1:18" s="154" customFormat="1" x14ac:dyDescent="0.2">
      <c r="A136" s="192"/>
      <c r="B136" s="191" t="s">
        <v>344</v>
      </c>
      <c r="C136" s="192"/>
      <c r="D136" s="192"/>
      <c r="E136" s="198"/>
      <c r="F136" s="206"/>
      <c r="G136" s="262"/>
      <c r="H136" s="198"/>
      <c r="I136" s="192"/>
      <c r="J136" s="113"/>
      <c r="K136" s="66"/>
      <c r="L136" s="66"/>
      <c r="M136" s="66"/>
      <c r="N136" s="66"/>
      <c r="O136" s="66"/>
      <c r="P136" s="6"/>
      <c r="Q136" s="6"/>
      <c r="R136" s="6"/>
    </row>
    <row r="137" spans="1:18" s="225" customFormat="1" x14ac:dyDescent="0.2">
      <c r="A137" s="276"/>
      <c r="B137" s="275" t="s">
        <v>345</v>
      </c>
      <c r="C137" s="276" t="s">
        <v>23</v>
      </c>
      <c r="D137" s="276">
        <v>2</v>
      </c>
      <c r="E137" s="277">
        <v>21800</v>
      </c>
      <c r="F137" s="206"/>
      <c r="G137" s="209">
        <f>E137*0.59375</f>
        <v>12943.75</v>
      </c>
      <c r="H137" s="209">
        <f>E137-G137</f>
        <v>8856.25</v>
      </c>
      <c r="I137" s="206"/>
      <c r="J137" s="221"/>
      <c r="K137" s="221"/>
      <c r="L137" s="221"/>
      <c r="M137" s="221"/>
      <c r="N137" s="221"/>
      <c r="O137" s="221"/>
      <c r="P137" s="210"/>
      <c r="Q137" s="210"/>
      <c r="R137" s="210"/>
    </row>
    <row r="138" spans="1:18" s="225" customFormat="1" x14ac:dyDescent="0.2">
      <c r="A138" s="276"/>
      <c r="B138" s="275" t="s">
        <v>346</v>
      </c>
      <c r="C138" s="276" t="s">
        <v>23</v>
      </c>
      <c r="D138" s="276">
        <v>1</v>
      </c>
      <c r="E138" s="277">
        <v>12500</v>
      </c>
      <c r="F138" s="206"/>
      <c r="G138" s="209">
        <f t="shared" ref="G138:G141" si="9">E138*0.59375</f>
        <v>7421.875</v>
      </c>
      <c r="H138" s="209">
        <f t="shared" ref="H138:H141" si="10">E138-G138</f>
        <v>5078.125</v>
      </c>
      <c r="I138" s="206"/>
      <c r="J138" s="221"/>
      <c r="K138" s="221"/>
      <c r="L138" s="221"/>
      <c r="M138" s="221"/>
      <c r="N138" s="221"/>
      <c r="O138" s="221"/>
      <c r="P138" s="210"/>
      <c r="Q138" s="210"/>
      <c r="R138" s="210"/>
    </row>
    <row r="139" spans="1:18" s="225" customFormat="1" x14ac:dyDescent="0.2">
      <c r="A139" s="276"/>
      <c r="B139" s="275" t="s">
        <v>347</v>
      </c>
      <c r="C139" s="276" t="s">
        <v>23</v>
      </c>
      <c r="D139" s="276">
        <v>1</v>
      </c>
      <c r="E139" s="277">
        <v>27470</v>
      </c>
      <c r="F139" s="206"/>
      <c r="G139" s="209">
        <f t="shared" si="9"/>
        <v>16310.3125</v>
      </c>
      <c r="H139" s="209">
        <f t="shared" si="10"/>
        <v>11159.6875</v>
      </c>
      <c r="I139" s="206"/>
      <c r="J139" s="221"/>
      <c r="K139" s="221"/>
      <c r="L139" s="221"/>
      <c r="M139" s="221"/>
      <c r="N139" s="221"/>
      <c r="O139" s="221"/>
      <c r="P139" s="210"/>
      <c r="Q139" s="210"/>
      <c r="R139" s="210"/>
    </row>
    <row r="140" spans="1:18" s="225" customFormat="1" x14ac:dyDescent="0.2">
      <c r="A140" s="276"/>
      <c r="B140" s="275" t="s">
        <v>348</v>
      </c>
      <c r="C140" s="276" t="s">
        <v>23</v>
      </c>
      <c r="D140" s="276">
        <v>1</v>
      </c>
      <c r="E140" s="277">
        <v>36000</v>
      </c>
      <c r="F140" s="206"/>
      <c r="G140" s="209">
        <f t="shared" si="9"/>
        <v>21375</v>
      </c>
      <c r="H140" s="209">
        <f t="shared" si="10"/>
        <v>14625</v>
      </c>
      <c r="I140" s="206"/>
      <c r="J140" s="221"/>
      <c r="K140" s="221"/>
      <c r="L140" s="221"/>
      <c r="M140" s="221"/>
      <c r="N140" s="221"/>
      <c r="O140" s="221"/>
      <c r="P140" s="210"/>
      <c r="Q140" s="210"/>
      <c r="R140" s="210"/>
    </row>
    <row r="141" spans="1:18" s="154" customFormat="1" x14ac:dyDescent="0.2">
      <c r="A141" s="248"/>
      <c r="B141" s="247" t="s">
        <v>353</v>
      </c>
      <c r="C141" s="248" t="s">
        <v>23</v>
      </c>
      <c r="D141" s="248">
        <v>1</v>
      </c>
      <c r="E141" s="249">
        <v>62230</v>
      </c>
      <c r="F141" s="248"/>
      <c r="G141" s="209">
        <f t="shared" si="9"/>
        <v>36949.0625</v>
      </c>
      <c r="H141" s="209">
        <f t="shared" si="10"/>
        <v>25280.9375</v>
      </c>
      <c r="I141" s="248"/>
      <c r="J141" s="66"/>
      <c r="K141" s="66"/>
      <c r="L141" s="66"/>
      <c r="M141" s="66"/>
      <c r="N141" s="66"/>
      <c r="O141" s="66"/>
      <c r="P141" s="6"/>
      <c r="Q141" s="6"/>
      <c r="R141" s="6"/>
    </row>
    <row r="142" spans="1:18" s="154" customFormat="1" x14ac:dyDescent="0.2">
      <c r="A142" s="192" t="s">
        <v>80</v>
      </c>
      <c r="B142" s="37" t="s">
        <v>172</v>
      </c>
      <c r="C142" s="196" t="s">
        <v>23</v>
      </c>
      <c r="D142" s="196">
        <v>1</v>
      </c>
      <c r="E142" s="198">
        <f t="shared" si="6"/>
        <v>60000</v>
      </c>
      <c r="F142" s="206">
        <v>0</v>
      </c>
      <c r="G142" s="5">
        <v>36000</v>
      </c>
      <c r="H142" s="198">
        <v>24000</v>
      </c>
      <c r="I142" s="192">
        <v>0</v>
      </c>
      <c r="J142" s="113"/>
      <c r="K142" s="66"/>
      <c r="L142" s="66"/>
      <c r="M142" s="66"/>
      <c r="N142" s="66"/>
      <c r="O142" s="66"/>
      <c r="P142" s="199"/>
      <c r="Q142" s="199"/>
      <c r="R142" s="7"/>
    </row>
    <row r="143" spans="1:18" ht="31.5" customHeight="1" x14ac:dyDescent="0.2">
      <c r="A143" s="22"/>
      <c r="B143" s="19" t="s">
        <v>52</v>
      </c>
      <c r="C143" s="15" t="s">
        <v>35</v>
      </c>
      <c r="D143" s="15" t="s">
        <v>36</v>
      </c>
      <c r="E143" s="13">
        <f>E79+E80+E81+E82+E83+E84+E85+E86+E87+E88+E89+E90+E91+E92+E93+E94+E95+E96+E97+E98+E99+E100+E101+E102+E103+E104+E105+E106+E107+E108+E109+E110+E111+E112+E113+E114+E115+E116+E117+E118+E119+E120+E125+E126+E128+E129+E130+E131+E132+E133+E134+E135+E142</f>
        <v>1361381.0999999999</v>
      </c>
      <c r="F143" s="213">
        <f>F79+F80+F81+F82+F83+F84+F85+F86+F87+F88+F89+F90+F91+F92+F93+F94+F95+F96+F97+F98+F99+F100+F101+F102+F103+F104+F105+F106+F107+F108+F109+F110+F111+F112+F113+F114+F115+F116+F117+F118+F119+F120+F125+F126+F128+F129+F130+F131+F132+F133+F134+F135+F142</f>
        <v>327601.09999999992</v>
      </c>
      <c r="G143" s="13">
        <f>G79+G80+G81+G82+G83+G84+G85+G86+G87+G88+G89+G90+G91+G92+G93+G94+G95+G96+G97+G98+G99+G100+G101+G102+G103+G104+G105+G106+G107+G108+G109+G110+G111+G112+G113+G114+G115+G116+G117+G118+G119+G120+G125+G126+G128+G129+G130+G131+G132+G133+G134+G135+G142</f>
        <v>619268</v>
      </c>
      <c r="H143" s="13">
        <f>H79+H80+H81+H82+H83+H84+H85+H86+H87+H88+H89+H90+H91+H92+H93+H94+H95+H96+H97+H98+H99+H100+H101+H102+H103+H104+H105+H106+H107+H108+H109+H110+H111+H112+H113+H114+H115+H116+H117+H118+H119+H120+H125+H126+H128+H129+H130+H131+H132+H133+H134+H135+H142</f>
        <v>414512</v>
      </c>
      <c r="I143" s="15">
        <v>0</v>
      </c>
      <c r="J143" s="195"/>
      <c r="K143" s="199" t="s">
        <v>52</v>
      </c>
      <c r="L143" s="194" t="s">
        <v>35</v>
      </c>
      <c r="M143" s="194" t="s">
        <v>36</v>
      </c>
      <c r="N143" s="73">
        <f>N124+N123</f>
        <v>302408.39999999997</v>
      </c>
      <c r="O143" s="79">
        <f>O124+O123</f>
        <v>302408.39999999997</v>
      </c>
      <c r="P143" s="152">
        <f>P144+P145+P146+P147+P148+P149+P150+P151+P152+P153+P154+P155+P156</f>
        <v>0</v>
      </c>
      <c r="Q143" s="152">
        <f>Q144+Q145+Q146+Q147+Q148+Q149+Q150+Q151+Q152+Q153+Q154+Q155+Q156</f>
        <v>0</v>
      </c>
      <c r="R143" s="108">
        <v>0</v>
      </c>
    </row>
    <row r="144" spans="1:18" s="155" customFormat="1" x14ac:dyDescent="0.2">
      <c r="A144" s="45"/>
      <c r="B144" s="377" t="s">
        <v>37</v>
      </c>
      <c r="C144" s="377"/>
      <c r="D144" s="377"/>
      <c r="E144" s="377"/>
      <c r="F144" s="377"/>
      <c r="G144" s="377"/>
      <c r="H144" s="377"/>
      <c r="I144" s="14"/>
      <c r="J144" s="195"/>
      <c r="K144" s="199" t="s">
        <v>37</v>
      </c>
      <c r="L144" s="199"/>
      <c r="M144" s="199"/>
      <c r="N144" s="199"/>
      <c r="O144" s="199"/>
      <c r="P144" s="192">
        <v>0</v>
      </c>
      <c r="Q144" s="192">
        <v>0</v>
      </c>
      <c r="R144" s="189">
        <v>0</v>
      </c>
    </row>
    <row r="145" spans="1:18" ht="13.5" customHeight="1" x14ac:dyDescent="0.2">
      <c r="A145" s="390" t="s">
        <v>81</v>
      </c>
      <c r="B145" s="392" t="s">
        <v>127</v>
      </c>
      <c r="C145" s="390" t="s">
        <v>9</v>
      </c>
      <c r="D145" s="390">
        <v>1200</v>
      </c>
      <c r="E145" s="276">
        <f>F145+G145+H145+I145</f>
        <v>3754.7</v>
      </c>
      <c r="F145" s="206">
        <v>3754.7</v>
      </c>
      <c r="G145" s="192">
        <v>0</v>
      </c>
      <c r="H145" s="192">
        <v>0</v>
      </c>
      <c r="I145" s="189">
        <v>0</v>
      </c>
      <c r="J145" s="369" t="s">
        <v>31</v>
      </c>
      <c r="K145" s="371" t="s">
        <v>296</v>
      </c>
      <c r="L145" s="367" t="s">
        <v>9</v>
      </c>
      <c r="M145" s="367">
        <v>1200</v>
      </c>
      <c r="N145" s="192">
        <f>O145+P118+Q118+R118</f>
        <v>3754.7</v>
      </c>
      <c r="O145" s="192">
        <v>3754.7</v>
      </c>
      <c r="P145" s="192">
        <v>0</v>
      </c>
      <c r="Q145" s="192">
        <v>0</v>
      </c>
      <c r="R145" s="189">
        <v>0</v>
      </c>
    </row>
    <row r="146" spans="1:18" x14ac:dyDescent="0.2">
      <c r="A146" s="391"/>
      <c r="B146" s="393"/>
      <c r="C146" s="391"/>
      <c r="D146" s="391"/>
      <c r="E146" s="276">
        <f t="shared" ref="E146:E171" si="11">F146+G146+H146+I146</f>
        <v>98590.6</v>
      </c>
      <c r="F146" s="206">
        <v>98590.6</v>
      </c>
      <c r="G146" s="192">
        <v>0</v>
      </c>
      <c r="H146" s="192">
        <v>0</v>
      </c>
      <c r="I146" s="189">
        <v>0</v>
      </c>
      <c r="J146" s="369"/>
      <c r="K146" s="371"/>
      <c r="L146" s="367"/>
      <c r="M146" s="367"/>
      <c r="N146" s="192">
        <f>O146+P119+Q119+R119</f>
        <v>98590.6</v>
      </c>
      <c r="O146" s="192">
        <v>98590.6</v>
      </c>
      <c r="P146" s="192">
        <v>0</v>
      </c>
      <c r="Q146" s="192">
        <v>0</v>
      </c>
      <c r="R146" s="189">
        <v>0</v>
      </c>
    </row>
    <row r="147" spans="1:18" ht="13.5" customHeight="1" x14ac:dyDescent="0.2">
      <c r="A147" s="390" t="s">
        <v>82</v>
      </c>
      <c r="B147" s="392" t="s">
        <v>125</v>
      </c>
      <c r="C147" s="390" t="s">
        <v>113</v>
      </c>
      <c r="D147" s="390">
        <v>600</v>
      </c>
      <c r="E147" s="276">
        <f t="shared" si="11"/>
        <v>1717.8</v>
      </c>
      <c r="F147" s="206">
        <v>1717.8</v>
      </c>
      <c r="G147" s="192">
        <v>0</v>
      </c>
      <c r="H147" s="192">
        <v>0</v>
      </c>
      <c r="I147" s="189">
        <v>0</v>
      </c>
      <c r="J147" s="369" t="s">
        <v>29</v>
      </c>
      <c r="K147" s="371" t="s">
        <v>295</v>
      </c>
      <c r="L147" s="192" t="s">
        <v>9</v>
      </c>
      <c r="M147" s="192">
        <v>600</v>
      </c>
      <c r="N147" s="192">
        <f>O147+P116+Q116+R116</f>
        <v>1717.8</v>
      </c>
      <c r="O147" s="192">
        <v>1717.8</v>
      </c>
      <c r="P147" s="192">
        <v>0</v>
      </c>
      <c r="Q147" s="192">
        <v>0</v>
      </c>
      <c r="R147" s="189">
        <v>0</v>
      </c>
    </row>
    <row r="148" spans="1:18" x14ac:dyDescent="0.2">
      <c r="A148" s="391"/>
      <c r="B148" s="393"/>
      <c r="C148" s="391"/>
      <c r="D148" s="391"/>
      <c r="E148" s="276">
        <f t="shared" si="11"/>
        <v>5567.1</v>
      </c>
      <c r="F148" s="206">
        <v>5567.1</v>
      </c>
      <c r="G148" s="192">
        <v>0</v>
      </c>
      <c r="H148" s="192">
        <v>0</v>
      </c>
      <c r="I148" s="189">
        <v>0</v>
      </c>
      <c r="J148" s="369"/>
      <c r="K148" s="371"/>
      <c r="L148" s="192"/>
      <c r="M148" s="192"/>
      <c r="N148" s="192">
        <f>O148+P117+Q117+R117</f>
        <v>5567.1</v>
      </c>
      <c r="O148" s="192">
        <v>5567.1</v>
      </c>
      <c r="P148" s="192">
        <v>0</v>
      </c>
      <c r="Q148" s="192">
        <v>0</v>
      </c>
      <c r="R148" s="189">
        <v>0</v>
      </c>
    </row>
    <row r="149" spans="1:18" ht="15" customHeight="1" x14ac:dyDescent="0.2">
      <c r="A149" s="390" t="s">
        <v>83</v>
      </c>
      <c r="B149" s="392" t="s">
        <v>124</v>
      </c>
      <c r="C149" s="390" t="s">
        <v>113</v>
      </c>
      <c r="D149" s="390">
        <v>640</v>
      </c>
      <c r="E149" s="276">
        <f t="shared" si="11"/>
        <v>2808.3</v>
      </c>
      <c r="F149" s="206">
        <v>2808.3</v>
      </c>
      <c r="G149" s="192">
        <v>0</v>
      </c>
      <c r="H149" s="192">
        <v>0</v>
      </c>
      <c r="I149" s="189">
        <v>0</v>
      </c>
      <c r="J149" s="369" t="s">
        <v>28</v>
      </c>
      <c r="K149" s="371" t="s">
        <v>294</v>
      </c>
      <c r="L149" s="367" t="s">
        <v>9</v>
      </c>
      <c r="M149" s="367">
        <v>640</v>
      </c>
      <c r="N149" s="192">
        <f>O149+P114+Q114+R114</f>
        <v>2808.3</v>
      </c>
      <c r="O149" s="192">
        <v>2808.3</v>
      </c>
      <c r="P149" s="192">
        <v>0</v>
      </c>
      <c r="Q149" s="192">
        <v>0</v>
      </c>
      <c r="R149" s="189">
        <v>0</v>
      </c>
    </row>
    <row r="150" spans="1:18" x14ac:dyDescent="0.2">
      <c r="A150" s="391"/>
      <c r="B150" s="393"/>
      <c r="C150" s="391"/>
      <c r="D150" s="391"/>
      <c r="E150" s="276">
        <f t="shared" si="11"/>
        <v>20781.900000000001</v>
      </c>
      <c r="F150" s="206">
        <v>20781.900000000001</v>
      </c>
      <c r="G150" s="192">
        <v>0</v>
      </c>
      <c r="H150" s="192">
        <v>0</v>
      </c>
      <c r="I150" s="189">
        <v>0</v>
      </c>
      <c r="J150" s="369"/>
      <c r="K150" s="371"/>
      <c r="L150" s="367"/>
      <c r="M150" s="367"/>
      <c r="N150" s="192">
        <f>O150+P115+Q115+R115</f>
        <v>20781.900000000001</v>
      </c>
      <c r="O150" s="192">
        <v>20781.900000000001</v>
      </c>
      <c r="P150" s="192">
        <v>0</v>
      </c>
      <c r="Q150" s="192">
        <v>0</v>
      </c>
      <c r="R150" s="189">
        <v>0</v>
      </c>
    </row>
    <row r="151" spans="1:18" ht="25.5" customHeight="1" x14ac:dyDescent="0.2">
      <c r="A151" s="272" t="s">
        <v>84</v>
      </c>
      <c r="B151" s="275" t="s">
        <v>220</v>
      </c>
      <c r="C151" s="276" t="s">
        <v>23</v>
      </c>
      <c r="D151" s="276">
        <v>1</v>
      </c>
      <c r="E151" s="276">
        <f t="shared" si="11"/>
        <v>6369.8</v>
      </c>
      <c r="F151" s="206">
        <v>6369.8</v>
      </c>
      <c r="G151" s="192">
        <v>0</v>
      </c>
      <c r="H151" s="192">
        <v>0</v>
      </c>
      <c r="I151" s="189">
        <v>0</v>
      </c>
      <c r="J151" s="195" t="s">
        <v>32</v>
      </c>
      <c r="K151" s="251" t="s">
        <v>297</v>
      </c>
      <c r="L151" s="192" t="s">
        <v>23</v>
      </c>
      <c r="M151" s="192">
        <v>1</v>
      </c>
      <c r="N151" s="192">
        <f>O151+P120+Q120+R120</f>
        <v>6281.8</v>
      </c>
      <c r="O151" s="192">
        <v>6281.8</v>
      </c>
      <c r="P151" s="192">
        <v>0</v>
      </c>
      <c r="Q151" s="192">
        <v>0</v>
      </c>
      <c r="R151" s="189">
        <v>0</v>
      </c>
    </row>
    <row r="152" spans="1:18" ht="25.5" customHeight="1" x14ac:dyDescent="0.2">
      <c r="A152" s="192" t="s">
        <v>87</v>
      </c>
      <c r="B152" s="275" t="s">
        <v>173</v>
      </c>
      <c r="C152" s="276" t="s">
        <v>55</v>
      </c>
      <c r="D152" s="276">
        <v>2069</v>
      </c>
      <c r="E152" s="277">
        <f t="shared" si="11"/>
        <v>8230</v>
      </c>
      <c r="F152" s="209">
        <v>8230</v>
      </c>
      <c r="G152" s="192">
        <v>0</v>
      </c>
      <c r="H152" s="192">
        <v>0</v>
      </c>
      <c r="I152" s="189">
        <v>0</v>
      </c>
      <c r="J152" s="113"/>
      <c r="K152" s="144"/>
      <c r="L152" s="144"/>
      <c r="M152" s="144"/>
      <c r="N152" s="144"/>
      <c r="O152" s="144"/>
      <c r="P152" s="192">
        <v>0</v>
      </c>
      <c r="Q152" s="192">
        <v>0</v>
      </c>
      <c r="R152" s="189">
        <v>0</v>
      </c>
    </row>
    <row r="153" spans="1:18" ht="25.5" customHeight="1" x14ac:dyDescent="0.2">
      <c r="A153" s="192" t="s">
        <v>85</v>
      </c>
      <c r="B153" s="247" t="s">
        <v>51</v>
      </c>
      <c r="C153" s="248" t="s">
        <v>120</v>
      </c>
      <c r="D153" s="248">
        <v>1</v>
      </c>
      <c r="E153" s="249">
        <f>F153+G153+H153+I153</f>
        <v>8988.7999999999993</v>
      </c>
      <c r="F153" s="209">
        <v>8988.7999999999993</v>
      </c>
      <c r="G153" s="192">
        <v>0</v>
      </c>
      <c r="H153" s="192">
        <v>0</v>
      </c>
      <c r="I153" s="192">
        <v>0</v>
      </c>
      <c r="J153" s="113"/>
      <c r="K153" s="144"/>
      <c r="L153" s="144"/>
      <c r="M153" s="144"/>
      <c r="N153" s="144"/>
      <c r="O153" s="144"/>
      <c r="P153" s="192">
        <v>0</v>
      </c>
      <c r="Q153" s="192">
        <v>0</v>
      </c>
      <c r="R153" s="189">
        <v>0</v>
      </c>
    </row>
    <row r="154" spans="1:18" ht="25.5" x14ac:dyDescent="0.2">
      <c r="A154" s="192" t="s">
        <v>88</v>
      </c>
      <c r="B154" s="285" t="s">
        <v>223</v>
      </c>
      <c r="C154" s="276" t="s">
        <v>23</v>
      </c>
      <c r="D154" s="276"/>
      <c r="E154" s="277">
        <f>F154+G154+H154+I154</f>
        <v>0</v>
      </c>
      <c r="F154" s="209"/>
      <c r="G154" s="190">
        <v>0</v>
      </c>
      <c r="H154" s="192">
        <v>0</v>
      </c>
      <c r="I154" s="192">
        <v>0</v>
      </c>
      <c r="J154" s="113"/>
      <c r="K154" s="144"/>
      <c r="L154" s="144"/>
      <c r="M154" s="144"/>
      <c r="N154" s="144"/>
      <c r="O154" s="144"/>
      <c r="P154" s="192">
        <v>0</v>
      </c>
      <c r="Q154" s="192">
        <v>0</v>
      </c>
      <c r="R154" s="189">
        <v>0</v>
      </c>
    </row>
    <row r="155" spans="1:18" ht="25.5" x14ac:dyDescent="0.2">
      <c r="A155" s="192" t="s">
        <v>89</v>
      </c>
      <c r="B155" s="285" t="s">
        <v>119</v>
      </c>
      <c r="C155" s="192" t="s">
        <v>23</v>
      </c>
      <c r="D155" s="192"/>
      <c r="E155" s="198">
        <f>F155+G155+H155+I155</f>
        <v>0</v>
      </c>
      <c r="F155" s="206"/>
      <c r="G155" s="190">
        <v>0</v>
      </c>
      <c r="H155" s="192">
        <v>0</v>
      </c>
      <c r="I155" s="192">
        <v>0</v>
      </c>
      <c r="J155" s="113"/>
      <c r="K155" s="144"/>
      <c r="L155" s="144"/>
      <c r="M155" s="144"/>
      <c r="N155" s="144"/>
      <c r="O155" s="144"/>
      <c r="P155" s="192">
        <v>0</v>
      </c>
      <c r="Q155" s="190">
        <v>0</v>
      </c>
      <c r="R155" s="189">
        <v>0</v>
      </c>
    </row>
    <row r="156" spans="1:18" ht="25.5" x14ac:dyDescent="0.2">
      <c r="A156" s="286" t="s">
        <v>86</v>
      </c>
      <c r="B156" s="285" t="s">
        <v>100</v>
      </c>
      <c r="C156" s="192" t="s">
        <v>23</v>
      </c>
      <c r="D156" s="192"/>
      <c r="E156" s="198">
        <f>F156+G156+H156+I156</f>
        <v>0</v>
      </c>
      <c r="F156" s="206"/>
      <c r="G156" s="190">
        <v>0</v>
      </c>
      <c r="H156" s="192">
        <v>0</v>
      </c>
      <c r="I156" s="192">
        <v>0</v>
      </c>
      <c r="J156" s="113"/>
      <c r="K156" s="144"/>
      <c r="L156" s="144"/>
      <c r="M156" s="144"/>
      <c r="N156" s="144"/>
      <c r="O156" s="144"/>
      <c r="P156" s="190">
        <v>0</v>
      </c>
      <c r="Q156" s="190">
        <v>0</v>
      </c>
      <c r="R156" s="189">
        <v>0</v>
      </c>
    </row>
    <row r="157" spans="1:18" x14ac:dyDescent="0.2">
      <c r="A157" s="192"/>
      <c r="B157" s="121"/>
      <c r="C157" s="122"/>
      <c r="D157" s="122"/>
      <c r="E157" s="123"/>
      <c r="F157" s="214"/>
      <c r="G157" s="133"/>
      <c r="H157" s="122"/>
      <c r="I157" s="124"/>
      <c r="J157" s="195"/>
      <c r="K157" s="8" t="s">
        <v>8</v>
      </c>
      <c r="L157" s="6" t="s">
        <v>9</v>
      </c>
      <c r="M157" s="6">
        <f>M149+M147+M145</f>
        <v>2440</v>
      </c>
      <c r="N157" s="15">
        <f>N149+N150+N147+N148+N145+N146+N151</f>
        <v>139502.19999999998</v>
      </c>
      <c r="O157" s="6">
        <f>O149+O150+O147+O148+O145+O146+O151</f>
        <v>139502.19999999998</v>
      </c>
      <c r="P157" s="190"/>
      <c r="Q157" s="190"/>
      <c r="R157" s="189"/>
    </row>
    <row r="158" spans="1:18" x14ac:dyDescent="0.2">
      <c r="A158" s="27"/>
      <c r="B158" s="384" t="s">
        <v>234</v>
      </c>
      <c r="C158" s="385"/>
      <c r="D158" s="385"/>
      <c r="E158" s="385"/>
      <c r="F158" s="385"/>
      <c r="G158" s="385"/>
      <c r="H158" s="385"/>
      <c r="I158" s="386"/>
      <c r="J158" s="113"/>
      <c r="K158" s="144"/>
      <c r="L158" s="144"/>
      <c r="M158" s="144"/>
      <c r="N158" s="144"/>
      <c r="O158" s="144"/>
      <c r="P158" s="6">
        <f>P159</f>
        <v>0</v>
      </c>
      <c r="Q158" s="6">
        <f>Q159</f>
        <v>0</v>
      </c>
      <c r="R158" s="108">
        <v>0</v>
      </c>
    </row>
    <row r="159" spans="1:18" ht="31.5" customHeight="1" x14ac:dyDescent="0.2">
      <c r="A159" s="192" t="s">
        <v>90</v>
      </c>
      <c r="B159" s="32" t="s">
        <v>221</v>
      </c>
      <c r="C159" s="271" t="s">
        <v>113</v>
      </c>
      <c r="D159" s="271">
        <v>1100</v>
      </c>
      <c r="E159" s="277">
        <f t="shared" si="11"/>
        <v>132000</v>
      </c>
      <c r="F159" s="212">
        <v>0</v>
      </c>
      <c r="G159" s="193">
        <v>79200</v>
      </c>
      <c r="H159" s="193">
        <v>52800</v>
      </c>
      <c r="I159" s="189">
        <v>0</v>
      </c>
      <c r="J159" s="113"/>
      <c r="K159" s="144"/>
      <c r="L159" s="144"/>
      <c r="M159" s="144"/>
      <c r="N159" s="144"/>
      <c r="O159" s="144"/>
      <c r="P159" s="196">
        <v>0</v>
      </c>
      <c r="Q159" s="196">
        <v>0</v>
      </c>
      <c r="R159" s="189">
        <v>0</v>
      </c>
    </row>
    <row r="160" spans="1:18" ht="38.25" customHeight="1" x14ac:dyDescent="0.2">
      <c r="A160" s="192" t="s">
        <v>91</v>
      </c>
      <c r="B160" s="32" t="s">
        <v>222</v>
      </c>
      <c r="C160" s="271" t="s">
        <v>113</v>
      </c>
      <c r="D160" s="271">
        <v>1200</v>
      </c>
      <c r="E160" s="277">
        <f t="shared" si="11"/>
        <v>79000</v>
      </c>
      <c r="F160" s="212">
        <v>0</v>
      </c>
      <c r="G160" s="193">
        <v>47400</v>
      </c>
      <c r="H160" s="193">
        <v>31600</v>
      </c>
      <c r="I160" s="189">
        <v>0</v>
      </c>
      <c r="J160" s="113"/>
      <c r="K160" s="144"/>
      <c r="L160" s="144"/>
      <c r="M160" s="144"/>
      <c r="N160" s="144"/>
      <c r="O160" s="144"/>
      <c r="P160" s="151">
        <f>P158+P143</f>
        <v>0</v>
      </c>
      <c r="Q160" s="151">
        <f>Q158+Q143</f>
        <v>0</v>
      </c>
      <c r="R160" s="194">
        <v>0</v>
      </c>
    </row>
    <row r="161" spans="1:18" ht="27.75" customHeight="1" x14ac:dyDescent="0.2">
      <c r="A161" s="192" t="s">
        <v>92</v>
      </c>
      <c r="B161" s="32" t="s">
        <v>174</v>
      </c>
      <c r="C161" s="271" t="s">
        <v>113</v>
      </c>
      <c r="D161" s="271">
        <v>1500</v>
      </c>
      <c r="E161" s="277">
        <f t="shared" si="11"/>
        <v>150000</v>
      </c>
      <c r="F161" s="212">
        <v>0</v>
      </c>
      <c r="G161" s="193">
        <v>90000</v>
      </c>
      <c r="H161" s="193">
        <v>60000</v>
      </c>
      <c r="I161" s="189">
        <v>0</v>
      </c>
      <c r="J161" s="113"/>
      <c r="K161" s="144"/>
      <c r="L161" s="144"/>
      <c r="M161" s="144"/>
      <c r="N161" s="144"/>
      <c r="O161" s="144"/>
      <c r="P161" s="82"/>
      <c r="Q161" s="82"/>
      <c r="R161" s="7"/>
    </row>
    <row r="162" spans="1:18" ht="38.25" x14ac:dyDescent="0.2">
      <c r="A162" s="192" t="s">
        <v>93</v>
      </c>
      <c r="B162" s="32" t="s">
        <v>175</v>
      </c>
      <c r="C162" s="271" t="s">
        <v>113</v>
      </c>
      <c r="D162" s="271">
        <v>867</v>
      </c>
      <c r="E162" s="277">
        <f t="shared" si="11"/>
        <v>121000</v>
      </c>
      <c r="F162" s="212">
        <v>0</v>
      </c>
      <c r="G162" s="193">
        <v>72600</v>
      </c>
      <c r="H162" s="193">
        <v>48400</v>
      </c>
      <c r="I162" s="189">
        <v>0</v>
      </c>
      <c r="J162" s="113"/>
      <c r="K162" s="144"/>
      <c r="L162" s="144"/>
      <c r="M162" s="144"/>
      <c r="N162" s="144"/>
      <c r="O162" s="144"/>
      <c r="P162" s="6">
        <f t="shared" ref="P162" si="12">P163+P164</f>
        <v>0</v>
      </c>
      <c r="Q162" s="6">
        <v>0</v>
      </c>
      <c r="R162" s="108">
        <v>0</v>
      </c>
    </row>
    <row r="163" spans="1:18" ht="19.5" customHeight="1" x14ac:dyDescent="0.2">
      <c r="A163" s="192" t="s">
        <v>177</v>
      </c>
      <c r="B163" s="32" t="s">
        <v>176</v>
      </c>
      <c r="C163" s="271" t="s">
        <v>113</v>
      </c>
      <c r="D163" s="271">
        <v>2700</v>
      </c>
      <c r="E163" s="277">
        <f t="shared" si="11"/>
        <v>324000</v>
      </c>
      <c r="F163" s="212">
        <v>0</v>
      </c>
      <c r="G163" s="193">
        <v>194400</v>
      </c>
      <c r="H163" s="193">
        <v>129600</v>
      </c>
      <c r="I163" s="189">
        <v>0</v>
      </c>
      <c r="J163" s="113"/>
      <c r="K163" s="144"/>
      <c r="L163" s="144"/>
      <c r="M163" s="144"/>
      <c r="N163" s="144"/>
      <c r="O163" s="144"/>
      <c r="P163" s="192">
        <v>0</v>
      </c>
      <c r="Q163" s="192">
        <v>0</v>
      </c>
      <c r="R163" s="189">
        <v>0</v>
      </c>
    </row>
    <row r="164" spans="1:18" s="225" customFormat="1" x14ac:dyDescent="0.2">
      <c r="A164" s="206" t="s">
        <v>178</v>
      </c>
      <c r="B164" s="253" t="s">
        <v>171</v>
      </c>
      <c r="C164" s="206" t="s">
        <v>23</v>
      </c>
      <c r="D164" s="206">
        <v>5</v>
      </c>
      <c r="E164" s="209">
        <f t="shared" si="11"/>
        <v>140000</v>
      </c>
      <c r="F164" s="206">
        <v>0</v>
      </c>
      <c r="G164" s="209">
        <v>85000</v>
      </c>
      <c r="H164" s="209">
        <v>55000</v>
      </c>
      <c r="I164" s="206">
        <v>0</v>
      </c>
      <c r="J164" s="221"/>
      <c r="K164" s="221"/>
      <c r="L164" s="221"/>
      <c r="M164" s="221"/>
      <c r="N164" s="221"/>
      <c r="O164" s="221"/>
      <c r="P164" s="206">
        <v>0</v>
      </c>
      <c r="Q164" s="206">
        <v>0</v>
      </c>
      <c r="R164" s="206">
        <v>0</v>
      </c>
    </row>
    <row r="165" spans="1:18" s="225" customFormat="1" x14ac:dyDescent="0.2">
      <c r="A165" s="276"/>
      <c r="B165" s="275" t="s">
        <v>344</v>
      </c>
      <c r="C165" s="276"/>
      <c r="D165" s="276"/>
      <c r="E165" s="277"/>
      <c r="F165" s="206"/>
      <c r="G165" s="209"/>
      <c r="H165" s="209"/>
      <c r="I165" s="206"/>
      <c r="J165" s="221"/>
      <c r="K165" s="221"/>
      <c r="L165" s="221"/>
      <c r="M165" s="221"/>
      <c r="N165" s="221"/>
      <c r="O165" s="221"/>
      <c r="P165" s="206"/>
      <c r="Q165" s="206"/>
      <c r="R165" s="206"/>
    </row>
    <row r="166" spans="1:18" s="225" customFormat="1" x14ac:dyDescent="0.2">
      <c r="A166" s="276"/>
      <c r="B166" s="275" t="s">
        <v>349</v>
      </c>
      <c r="C166" s="276" t="s">
        <v>23</v>
      </c>
      <c r="D166" s="276">
        <v>1</v>
      </c>
      <c r="E166" s="277">
        <v>3340</v>
      </c>
      <c r="F166" s="206"/>
      <c r="G166" s="209">
        <f>E166*0.6071429</f>
        <v>2027.8572860000002</v>
      </c>
      <c r="H166" s="209">
        <f>E166-G166</f>
        <v>1312.1427139999998</v>
      </c>
      <c r="I166" s="206"/>
      <c r="J166" s="221"/>
      <c r="K166" s="221"/>
      <c r="L166" s="221"/>
      <c r="M166" s="221"/>
      <c r="N166" s="221"/>
      <c r="O166" s="221"/>
      <c r="P166" s="206"/>
      <c r="Q166" s="206"/>
      <c r="R166" s="206"/>
    </row>
    <row r="167" spans="1:18" s="225" customFormat="1" x14ac:dyDescent="0.2">
      <c r="A167" s="276"/>
      <c r="B167" s="275" t="s">
        <v>350</v>
      </c>
      <c r="C167" s="276" t="s">
        <v>23</v>
      </c>
      <c r="D167" s="276">
        <v>1</v>
      </c>
      <c r="E167" s="277">
        <v>9585</v>
      </c>
      <c r="F167" s="206"/>
      <c r="G167" s="209">
        <f t="shared" ref="G167:G170" si="13">E167*0.6071429</f>
        <v>5819.4646965000002</v>
      </c>
      <c r="H167" s="209">
        <f t="shared" ref="H167:H170" si="14">E167-G167</f>
        <v>3765.5353034999998</v>
      </c>
      <c r="I167" s="206"/>
      <c r="J167" s="221"/>
      <c r="K167" s="221"/>
      <c r="L167" s="221"/>
      <c r="M167" s="221"/>
      <c r="N167" s="221"/>
      <c r="O167" s="221"/>
      <c r="P167" s="206"/>
      <c r="Q167" s="206"/>
      <c r="R167" s="206"/>
    </row>
    <row r="168" spans="1:18" s="154" customFormat="1" x14ac:dyDescent="0.2">
      <c r="A168" s="248"/>
      <c r="B168" s="247" t="s">
        <v>351</v>
      </c>
      <c r="C168" s="248" t="s">
        <v>23</v>
      </c>
      <c r="D168" s="248">
        <v>1</v>
      </c>
      <c r="E168" s="249">
        <v>2945.14</v>
      </c>
      <c r="F168" s="248"/>
      <c r="G168" s="209">
        <f t="shared" si="13"/>
        <v>1788.1208405060001</v>
      </c>
      <c r="H168" s="209">
        <f t="shared" si="14"/>
        <v>1157.0191594939997</v>
      </c>
      <c r="I168" s="248"/>
      <c r="J168" s="66"/>
      <c r="K168" s="66"/>
      <c r="L168" s="66"/>
      <c r="M168" s="66"/>
      <c r="N168" s="66"/>
      <c r="O168" s="66"/>
      <c r="P168" s="248"/>
      <c r="Q168" s="248"/>
      <c r="R168" s="248"/>
    </row>
    <row r="169" spans="1:18" s="154" customFormat="1" x14ac:dyDescent="0.2">
      <c r="A169" s="248"/>
      <c r="B169" s="247" t="s">
        <v>352</v>
      </c>
      <c r="C169" s="248" t="s">
        <v>23</v>
      </c>
      <c r="D169" s="248">
        <v>1</v>
      </c>
      <c r="E169" s="249">
        <v>12889.897999999999</v>
      </c>
      <c r="F169" s="248"/>
      <c r="G169" s="209">
        <f t="shared" si="13"/>
        <v>7826.0100524241998</v>
      </c>
      <c r="H169" s="209">
        <f t="shared" si="14"/>
        <v>5063.8879475757994</v>
      </c>
      <c r="I169" s="248"/>
      <c r="J169" s="66"/>
      <c r="K169" s="66"/>
      <c r="L169" s="66"/>
      <c r="M169" s="66"/>
      <c r="N169" s="66"/>
      <c r="O169" s="66"/>
      <c r="P169" s="248"/>
      <c r="Q169" s="248"/>
      <c r="R169" s="248"/>
    </row>
    <row r="170" spans="1:18" s="154" customFormat="1" x14ac:dyDescent="0.2">
      <c r="A170" s="248"/>
      <c r="B170" s="247" t="s">
        <v>354</v>
      </c>
      <c r="C170" s="248" t="s">
        <v>23</v>
      </c>
      <c r="D170" s="248">
        <v>1</v>
      </c>
      <c r="E170" s="249">
        <v>111239.962</v>
      </c>
      <c r="F170" s="248"/>
      <c r="G170" s="209">
        <f t="shared" si="13"/>
        <v>67538.553124569808</v>
      </c>
      <c r="H170" s="209">
        <f t="shared" si="14"/>
        <v>43701.408875430192</v>
      </c>
      <c r="I170" s="248"/>
      <c r="J170" s="66"/>
      <c r="K170" s="66"/>
      <c r="L170" s="66"/>
      <c r="M170" s="66"/>
      <c r="N170" s="66"/>
      <c r="O170" s="66"/>
      <c r="P170" s="248"/>
      <c r="Q170" s="248"/>
      <c r="R170" s="248"/>
    </row>
    <row r="171" spans="1:18" s="154" customFormat="1" x14ac:dyDescent="0.2">
      <c r="A171" s="248" t="s">
        <v>179</v>
      </c>
      <c r="B171" s="247" t="s">
        <v>217</v>
      </c>
      <c r="C171" s="248" t="s">
        <v>23</v>
      </c>
      <c r="D171" s="248">
        <v>1</v>
      </c>
      <c r="E171" s="249">
        <f t="shared" si="11"/>
        <v>60000</v>
      </c>
      <c r="F171" s="248">
        <v>0</v>
      </c>
      <c r="G171" s="249">
        <v>36000</v>
      </c>
      <c r="H171" s="249">
        <v>24000</v>
      </c>
      <c r="I171" s="248">
        <v>0</v>
      </c>
      <c r="J171" s="66"/>
      <c r="K171" s="66"/>
      <c r="L171" s="66"/>
      <c r="M171" s="66"/>
      <c r="N171" s="66"/>
      <c r="O171" s="66"/>
      <c r="P171" s="152">
        <f>P176+P177+P178+P179</f>
        <v>0</v>
      </c>
      <c r="Q171" s="6">
        <f>Q176+Q177+Q178+Q179</f>
        <v>0</v>
      </c>
      <c r="R171" s="6">
        <v>0</v>
      </c>
    </row>
    <row r="172" spans="1:18" x14ac:dyDescent="0.2">
      <c r="A172" s="192"/>
      <c r="B172" s="37"/>
      <c r="C172" s="196"/>
      <c r="D172" s="196"/>
      <c r="E172" s="198"/>
      <c r="F172" s="206"/>
      <c r="G172" s="5"/>
      <c r="H172" s="198"/>
      <c r="I172" s="192"/>
      <c r="J172" s="195"/>
      <c r="K172" s="8" t="s">
        <v>254</v>
      </c>
      <c r="L172" s="6" t="s">
        <v>23</v>
      </c>
      <c r="M172" s="6">
        <f>M173+M174+M175</f>
        <v>3</v>
      </c>
      <c r="N172" s="13">
        <f>N173+N174+N175</f>
        <v>23023.599999999999</v>
      </c>
      <c r="O172" s="13">
        <f>O173+O174+O175</f>
        <v>23023.599999999999</v>
      </c>
      <c r="P172" s="152"/>
      <c r="Q172" s="6"/>
      <c r="R172" s="108"/>
    </row>
    <row r="173" spans="1:18" ht="25.5" x14ac:dyDescent="0.2">
      <c r="A173" s="192"/>
      <c r="B173" s="37"/>
      <c r="C173" s="196"/>
      <c r="D173" s="196"/>
      <c r="E173" s="198"/>
      <c r="F173" s="206"/>
      <c r="G173" s="5"/>
      <c r="H173" s="198"/>
      <c r="I173" s="192"/>
      <c r="J173" s="195" t="s">
        <v>33</v>
      </c>
      <c r="K173" s="253" t="s">
        <v>298</v>
      </c>
      <c r="L173" s="192" t="s">
        <v>23</v>
      </c>
      <c r="M173" s="192">
        <v>1</v>
      </c>
      <c r="N173" s="192">
        <f>O173+P126+Q126+R126</f>
        <v>8549.1</v>
      </c>
      <c r="O173" s="192">
        <v>8549.1</v>
      </c>
      <c r="P173" s="152"/>
      <c r="Q173" s="6"/>
      <c r="R173" s="108"/>
    </row>
    <row r="174" spans="1:18" ht="25.5" x14ac:dyDescent="0.2">
      <c r="A174" s="192"/>
      <c r="B174" s="37"/>
      <c r="C174" s="196"/>
      <c r="D174" s="196"/>
      <c r="E174" s="198"/>
      <c r="F174" s="206"/>
      <c r="G174" s="5"/>
      <c r="H174" s="198"/>
      <c r="I174" s="192"/>
      <c r="J174" s="195" t="s">
        <v>38</v>
      </c>
      <c r="K174" s="37" t="s">
        <v>98</v>
      </c>
      <c r="L174" s="196" t="s">
        <v>23</v>
      </c>
      <c r="M174" s="196">
        <v>1</v>
      </c>
      <c r="N174" s="192">
        <f>O174+P127+Q127+R127</f>
        <v>5485.7</v>
      </c>
      <c r="O174" s="192">
        <v>5485.7</v>
      </c>
      <c r="P174" s="152"/>
      <c r="Q174" s="6"/>
      <c r="R174" s="108"/>
    </row>
    <row r="175" spans="1:18" ht="38.25" x14ac:dyDescent="0.2">
      <c r="A175" s="192"/>
      <c r="B175" s="37"/>
      <c r="C175" s="196"/>
      <c r="D175" s="196"/>
      <c r="E175" s="198"/>
      <c r="F175" s="206"/>
      <c r="G175" s="5"/>
      <c r="H175" s="198"/>
      <c r="I175" s="192"/>
      <c r="J175" s="195" t="s">
        <v>39</v>
      </c>
      <c r="K175" s="37" t="s">
        <v>299</v>
      </c>
      <c r="L175" s="196" t="s">
        <v>23</v>
      </c>
      <c r="M175" s="196">
        <v>1</v>
      </c>
      <c r="N175" s="192">
        <v>8988.7999999999993</v>
      </c>
      <c r="O175" s="192">
        <v>8988.7999999999993</v>
      </c>
      <c r="P175" s="152"/>
      <c r="Q175" s="6"/>
      <c r="R175" s="108"/>
    </row>
    <row r="176" spans="1:18" x14ac:dyDescent="0.2">
      <c r="A176" s="192"/>
      <c r="B176" s="19" t="s">
        <v>128</v>
      </c>
      <c r="C176" s="15"/>
      <c r="D176" s="15"/>
      <c r="E176" s="13">
        <f>E145+E146+E147+E148+E149+E150+E151+E152+E153+E154+E155+E156+E159+E160+E161+E162+E163+E164+E171</f>
        <v>1162809</v>
      </c>
      <c r="F176" s="213">
        <f>F145+F146+F147+F148+F149+F150+F151+F152+F153+F154+F155+F156+F159+F160+F161+F162+F163+F164+F171</f>
        <v>156809</v>
      </c>
      <c r="G176" s="13">
        <f>G145+G146+G147+G148+G149+G150+G151+G152+G153+G154+G155+G156+G159+G160+G161+G162+G163+G164+G171</f>
        <v>604600</v>
      </c>
      <c r="H176" s="13">
        <f>H145+H146+H147+H148+H149+H150+H151+H152+H153+H154+H155+H156+H159+H160+H161+H162+H163+H164+H171</f>
        <v>401400</v>
      </c>
      <c r="I176" s="15">
        <v>0</v>
      </c>
      <c r="J176" s="200"/>
      <c r="K176" s="199" t="s">
        <v>46</v>
      </c>
      <c r="L176" s="194" t="s">
        <v>35</v>
      </c>
      <c r="M176" s="194" t="s">
        <v>36</v>
      </c>
      <c r="N176" s="73">
        <f>N157+N172</f>
        <v>162525.79999999999</v>
      </c>
      <c r="O176" s="79">
        <f>O157+O172</f>
        <v>162525.79999999999</v>
      </c>
      <c r="P176" s="190">
        <v>0</v>
      </c>
      <c r="Q176" s="192">
        <v>0</v>
      </c>
      <c r="R176" s="189">
        <v>0</v>
      </c>
    </row>
    <row r="177" spans="1:24" ht="25.5" x14ac:dyDescent="0.2">
      <c r="A177" s="14"/>
      <c r="B177" s="377" t="s">
        <v>47</v>
      </c>
      <c r="C177" s="377"/>
      <c r="D177" s="377"/>
      <c r="E177" s="377"/>
      <c r="F177" s="377"/>
      <c r="G177" s="377"/>
      <c r="H177" s="377"/>
      <c r="I177" s="39"/>
      <c r="J177" s="200"/>
      <c r="K177" s="199" t="s">
        <v>47</v>
      </c>
      <c r="L177" s="199"/>
      <c r="M177" s="199"/>
      <c r="N177" s="199"/>
      <c r="O177" s="199"/>
      <c r="P177" s="196">
        <v>0</v>
      </c>
      <c r="Q177" s="196">
        <v>0</v>
      </c>
      <c r="R177" s="189">
        <v>0</v>
      </c>
    </row>
    <row r="178" spans="1:24" x14ac:dyDescent="0.2">
      <c r="A178" s="15"/>
      <c r="B178" s="19" t="s">
        <v>8</v>
      </c>
      <c r="C178" s="15" t="s">
        <v>23</v>
      </c>
      <c r="D178" s="15">
        <v>1</v>
      </c>
      <c r="E178" s="13">
        <f>E179</f>
        <v>231.2</v>
      </c>
      <c r="F178" s="213">
        <f>F179</f>
        <v>231.2</v>
      </c>
      <c r="G178" s="30">
        <f>G179</f>
        <v>0</v>
      </c>
      <c r="H178" s="30">
        <v>0</v>
      </c>
      <c r="I178" s="20">
        <v>0</v>
      </c>
      <c r="J178" s="200"/>
      <c r="K178" s="8" t="s">
        <v>8</v>
      </c>
      <c r="L178" s="6" t="s">
        <v>23</v>
      </c>
      <c r="M178" s="6">
        <v>1</v>
      </c>
      <c r="N178" s="9">
        <f>O178</f>
        <v>231.2</v>
      </c>
      <c r="O178" s="9">
        <f>O179</f>
        <v>231.2</v>
      </c>
      <c r="P178" s="196">
        <v>0</v>
      </c>
      <c r="Q178" s="196">
        <v>0</v>
      </c>
      <c r="R178" s="189">
        <v>0</v>
      </c>
    </row>
    <row r="179" spans="1:24" ht="25.5" x14ac:dyDescent="0.2">
      <c r="A179" s="276" t="s">
        <v>180</v>
      </c>
      <c r="B179" s="275" t="s">
        <v>49</v>
      </c>
      <c r="C179" s="276" t="s">
        <v>23</v>
      </c>
      <c r="D179" s="276">
        <v>1</v>
      </c>
      <c r="E179" s="277">
        <f>F179+G179+H179+I179</f>
        <v>231.2</v>
      </c>
      <c r="F179" s="209">
        <v>231.2</v>
      </c>
      <c r="G179" s="190">
        <v>0</v>
      </c>
      <c r="H179" s="190">
        <v>0</v>
      </c>
      <c r="I179" s="189">
        <v>0</v>
      </c>
      <c r="J179" s="195" t="s">
        <v>40</v>
      </c>
      <c r="K179" s="251" t="s">
        <v>49</v>
      </c>
      <c r="L179" s="192" t="s">
        <v>23</v>
      </c>
      <c r="M179" s="192">
        <v>1</v>
      </c>
      <c r="N179" s="198">
        <v>231.2</v>
      </c>
      <c r="O179" s="198">
        <v>231.2</v>
      </c>
      <c r="P179" s="196">
        <v>0</v>
      </c>
      <c r="Q179" s="196">
        <v>0</v>
      </c>
      <c r="R179" s="189">
        <v>0</v>
      </c>
    </row>
    <row r="180" spans="1:24" x14ac:dyDescent="0.2">
      <c r="A180" s="15"/>
      <c r="B180" s="19" t="s">
        <v>129</v>
      </c>
      <c r="C180" s="15" t="s">
        <v>35</v>
      </c>
      <c r="D180" s="15" t="s">
        <v>36</v>
      </c>
      <c r="E180" s="13">
        <f>E178</f>
        <v>231.2</v>
      </c>
      <c r="F180" s="213">
        <f>F178</f>
        <v>231.2</v>
      </c>
      <c r="G180" s="30">
        <f>G179</f>
        <v>0</v>
      </c>
      <c r="H180" s="30">
        <v>0</v>
      </c>
      <c r="I180" s="15">
        <v>0</v>
      </c>
      <c r="J180" s="200"/>
      <c r="K180" s="187" t="s">
        <v>50</v>
      </c>
      <c r="L180" s="14" t="s">
        <v>35</v>
      </c>
      <c r="M180" s="14" t="s">
        <v>36</v>
      </c>
      <c r="N180" s="73">
        <f>O180</f>
        <v>231.2</v>
      </c>
      <c r="O180" s="73">
        <f>O178</f>
        <v>231.2</v>
      </c>
      <c r="P180" s="151">
        <f>P162+P171</f>
        <v>0</v>
      </c>
      <c r="Q180" s="194">
        <f>Q162+Q171</f>
        <v>0</v>
      </c>
      <c r="R180" s="194">
        <v>0</v>
      </c>
    </row>
    <row r="181" spans="1:24" x14ac:dyDescent="0.2">
      <c r="A181" s="14"/>
      <c r="B181" s="384" t="s">
        <v>70</v>
      </c>
      <c r="C181" s="385"/>
      <c r="D181" s="385"/>
      <c r="E181" s="385"/>
      <c r="F181" s="385"/>
      <c r="G181" s="385"/>
      <c r="H181" s="385"/>
      <c r="I181" s="386"/>
      <c r="J181" s="200"/>
      <c r="K181" s="200" t="s">
        <v>70</v>
      </c>
      <c r="L181" s="200"/>
      <c r="M181" s="200"/>
      <c r="N181" s="200"/>
      <c r="O181" s="200"/>
      <c r="P181" s="199"/>
      <c r="Q181" s="199"/>
      <c r="R181" s="7"/>
    </row>
    <row r="182" spans="1:24" x14ac:dyDescent="0.2">
      <c r="A182" s="22"/>
      <c r="B182" s="19" t="s">
        <v>57</v>
      </c>
      <c r="C182" s="15"/>
      <c r="D182" s="15"/>
      <c r="E182" s="13">
        <f>E211+E235+E239</f>
        <v>2625936.38</v>
      </c>
      <c r="F182" s="213">
        <f>F211+F235+F239</f>
        <v>665716.38</v>
      </c>
      <c r="G182" s="13">
        <f>G211+G235+G239</f>
        <v>1176132</v>
      </c>
      <c r="H182" s="13">
        <f>H211+H235+H239</f>
        <v>784088</v>
      </c>
      <c r="I182" s="15">
        <v>0</v>
      </c>
      <c r="J182" s="200"/>
      <c r="K182" s="8" t="s">
        <v>57</v>
      </c>
      <c r="L182" s="6"/>
      <c r="M182" s="6"/>
      <c r="N182" s="81">
        <f>N211+N235+N239</f>
        <v>428256.10000000003</v>
      </c>
      <c r="O182" s="9">
        <f>O211+O235+O239</f>
        <v>428256.10000000003</v>
      </c>
      <c r="P182" s="152">
        <f>P183</f>
        <v>0</v>
      </c>
      <c r="Q182" s="152">
        <f>Q183</f>
        <v>0</v>
      </c>
      <c r="R182" s="108">
        <v>0</v>
      </c>
    </row>
    <row r="183" spans="1:24" ht="25.5" x14ac:dyDescent="0.2">
      <c r="A183" s="39"/>
      <c r="B183" s="377" t="s">
        <v>7</v>
      </c>
      <c r="C183" s="377"/>
      <c r="D183" s="377"/>
      <c r="E183" s="377"/>
      <c r="F183" s="377"/>
      <c r="G183" s="377"/>
      <c r="H183" s="377"/>
      <c r="I183" s="39"/>
      <c r="J183" s="195"/>
      <c r="K183" s="199" t="s">
        <v>7</v>
      </c>
      <c r="L183" s="199"/>
      <c r="M183" s="199"/>
      <c r="N183" s="199"/>
      <c r="O183" s="199"/>
      <c r="P183" s="190">
        <v>0</v>
      </c>
      <c r="Q183" s="190">
        <v>0</v>
      </c>
      <c r="R183" s="189">
        <v>0</v>
      </c>
    </row>
    <row r="184" spans="1:24" ht="47.25" customHeight="1" x14ac:dyDescent="0.2">
      <c r="A184" s="276" t="s">
        <v>10</v>
      </c>
      <c r="B184" s="275" t="s">
        <v>181</v>
      </c>
      <c r="C184" s="276" t="s">
        <v>9</v>
      </c>
      <c r="D184" s="276">
        <v>1534</v>
      </c>
      <c r="E184" s="276">
        <f>F184+G184+H184+I184</f>
        <v>137594.5</v>
      </c>
      <c r="F184" s="206">
        <v>137594.5</v>
      </c>
      <c r="G184" s="192">
        <v>0</v>
      </c>
      <c r="H184" s="192">
        <v>0</v>
      </c>
      <c r="I184" s="192">
        <v>0</v>
      </c>
      <c r="J184" s="195" t="s">
        <v>10</v>
      </c>
      <c r="K184" s="252" t="s">
        <v>300</v>
      </c>
      <c r="L184" s="192" t="s">
        <v>9</v>
      </c>
      <c r="M184" s="192">
        <v>767</v>
      </c>
      <c r="N184" s="192">
        <f>O184+P144+Q144+R144</f>
        <v>71036.100000000006</v>
      </c>
      <c r="O184" s="192">
        <v>71036.100000000006</v>
      </c>
      <c r="P184" s="151">
        <f t="shared" ref="P184:Q184" si="15">P183</f>
        <v>0</v>
      </c>
      <c r="Q184" s="151">
        <f t="shared" si="15"/>
        <v>0</v>
      </c>
      <c r="R184" s="194">
        <v>0</v>
      </c>
      <c r="S184" s="134"/>
      <c r="U184" s="199"/>
      <c r="V184" s="199"/>
      <c r="W184" s="199"/>
      <c r="X184" s="199"/>
    </row>
    <row r="185" spans="1:24" ht="25.5" x14ac:dyDescent="0.2">
      <c r="A185" s="276" t="s">
        <v>11</v>
      </c>
      <c r="B185" s="275" t="s">
        <v>182</v>
      </c>
      <c r="C185" s="276" t="s">
        <v>9</v>
      </c>
      <c r="D185" s="276">
        <v>830</v>
      </c>
      <c r="E185" s="277">
        <f t="shared" ref="E185:E210" si="16">F185+G185+H185+I185</f>
        <v>18150.34</v>
      </c>
      <c r="F185" s="209">
        <v>18150.34</v>
      </c>
      <c r="G185" s="192">
        <v>0</v>
      </c>
      <c r="H185" s="192">
        <v>0</v>
      </c>
      <c r="I185" s="192">
        <v>0</v>
      </c>
      <c r="J185" s="195" t="s">
        <v>11</v>
      </c>
      <c r="K185" s="252" t="s">
        <v>301</v>
      </c>
      <c r="L185" s="192" t="s">
        <v>9</v>
      </c>
      <c r="M185" s="192">
        <v>830</v>
      </c>
      <c r="N185" s="192">
        <f>O185+P145+Q145+R145</f>
        <v>18150.900000000001</v>
      </c>
      <c r="O185" s="192">
        <v>18150.900000000001</v>
      </c>
      <c r="P185" s="9"/>
      <c r="Q185" s="9"/>
      <c r="R185" s="6"/>
      <c r="S185" s="134"/>
      <c r="T185" s="199"/>
      <c r="U185" s="199"/>
      <c r="V185" s="199"/>
      <c r="W185" s="199"/>
      <c r="X185" s="199"/>
    </row>
    <row r="186" spans="1:24" ht="31.5" customHeight="1" x14ac:dyDescent="0.2">
      <c r="A186" s="276" t="s">
        <v>12</v>
      </c>
      <c r="B186" s="275" t="s">
        <v>183</v>
      </c>
      <c r="C186" s="276" t="s">
        <v>9</v>
      </c>
      <c r="D186" s="276">
        <v>290</v>
      </c>
      <c r="E186" s="277">
        <f t="shared" si="16"/>
        <v>3713.54</v>
      </c>
      <c r="F186" s="209">
        <v>3713.54</v>
      </c>
      <c r="G186" s="192">
        <v>0</v>
      </c>
      <c r="H186" s="192">
        <v>0</v>
      </c>
      <c r="I186" s="192">
        <v>0</v>
      </c>
      <c r="J186" s="195" t="s">
        <v>12</v>
      </c>
      <c r="K186" s="252" t="s">
        <v>302</v>
      </c>
      <c r="L186" s="192" t="s">
        <v>9</v>
      </c>
      <c r="M186" s="192">
        <v>290</v>
      </c>
      <c r="N186" s="192">
        <f>O186+P146+Q146+R146</f>
        <v>3713.7</v>
      </c>
      <c r="O186" s="192">
        <v>3713.7</v>
      </c>
      <c r="P186" s="137"/>
      <c r="Q186" s="137"/>
      <c r="R186" s="137"/>
    </row>
    <row r="187" spans="1:24" ht="25.5" x14ac:dyDescent="0.2">
      <c r="A187" s="276" t="s">
        <v>13</v>
      </c>
      <c r="B187" s="275" t="s">
        <v>184</v>
      </c>
      <c r="C187" s="276" t="s">
        <v>9</v>
      </c>
      <c r="D187" s="276">
        <v>480</v>
      </c>
      <c r="E187" s="277">
        <f t="shared" si="16"/>
        <v>19449.34</v>
      </c>
      <c r="F187" s="209">
        <v>19449.34</v>
      </c>
      <c r="G187" s="192">
        <v>0</v>
      </c>
      <c r="H187" s="192">
        <v>0</v>
      </c>
      <c r="I187" s="192">
        <v>0</v>
      </c>
      <c r="J187" s="195" t="s">
        <v>13</v>
      </c>
      <c r="K187" s="252" t="s">
        <v>303</v>
      </c>
      <c r="L187" s="192" t="s">
        <v>9</v>
      </c>
      <c r="M187" s="192">
        <v>21</v>
      </c>
      <c r="N187" s="192">
        <f>O187+P147+Q147+R147</f>
        <v>990.4</v>
      </c>
      <c r="O187" s="192">
        <v>990.4</v>
      </c>
      <c r="P187" s="15">
        <v>0</v>
      </c>
      <c r="Q187" s="15">
        <v>0</v>
      </c>
      <c r="R187" s="15">
        <v>0</v>
      </c>
    </row>
    <row r="188" spans="1:24" ht="25.5" x14ac:dyDescent="0.2">
      <c r="A188" s="276" t="s">
        <v>14</v>
      </c>
      <c r="B188" s="275" t="s">
        <v>185</v>
      </c>
      <c r="C188" s="276" t="s">
        <v>9</v>
      </c>
      <c r="D188" s="276">
        <v>1194</v>
      </c>
      <c r="E188" s="277">
        <f t="shared" si="16"/>
        <v>25727.01</v>
      </c>
      <c r="F188" s="209">
        <v>25727.01</v>
      </c>
      <c r="G188" s="192">
        <v>0</v>
      </c>
      <c r="H188" s="192">
        <v>0</v>
      </c>
      <c r="I188" s="192">
        <v>0</v>
      </c>
      <c r="J188" s="195" t="s">
        <v>14</v>
      </c>
      <c r="K188" s="252" t="s">
        <v>304</v>
      </c>
      <c r="L188" s="192" t="s">
        <v>9</v>
      </c>
      <c r="M188" s="192">
        <v>1194</v>
      </c>
      <c r="N188" s="192">
        <f>O188+P148+Q148+R148</f>
        <v>25727.8</v>
      </c>
      <c r="O188" s="192">
        <v>25727.8</v>
      </c>
      <c r="P188" s="199"/>
      <c r="Q188" s="199"/>
      <c r="R188" s="7"/>
    </row>
    <row r="189" spans="1:24" ht="25.5" x14ac:dyDescent="0.2">
      <c r="A189" s="276"/>
      <c r="B189" s="275"/>
      <c r="C189" s="276"/>
      <c r="D189" s="276"/>
      <c r="E189" s="277"/>
      <c r="F189" s="209"/>
      <c r="G189" s="192"/>
      <c r="H189" s="192"/>
      <c r="I189" s="192"/>
      <c r="J189" s="195" t="s">
        <v>15</v>
      </c>
      <c r="K189" s="252" t="s">
        <v>306</v>
      </c>
      <c r="L189" s="192" t="s">
        <v>9</v>
      </c>
      <c r="M189" s="192">
        <v>260</v>
      </c>
      <c r="N189" s="192">
        <f>O189+P150+Q150+R150</f>
        <v>11463</v>
      </c>
      <c r="O189" s="198">
        <v>11463</v>
      </c>
      <c r="P189" s="199"/>
      <c r="Q189" s="199"/>
      <c r="R189" s="7"/>
    </row>
    <row r="190" spans="1:24" ht="25.5" x14ac:dyDescent="0.2">
      <c r="A190" s="276" t="s">
        <v>15</v>
      </c>
      <c r="B190" s="275" t="s">
        <v>186</v>
      </c>
      <c r="C190" s="276" t="s">
        <v>9</v>
      </c>
      <c r="D190" s="276">
        <v>668</v>
      </c>
      <c r="E190" s="277">
        <f t="shared" si="16"/>
        <v>6811.18</v>
      </c>
      <c r="F190" s="209">
        <v>6811.18</v>
      </c>
      <c r="G190" s="192">
        <v>0</v>
      </c>
      <c r="H190" s="192">
        <v>0</v>
      </c>
      <c r="I190" s="192">
        <v>0</v>
      </c>
      <c r="J190" s="195" t="s">
        <v>16</v>
      </c>
      <c r="K190" s="252" t="s">
        <v>305</v>
      </c>
      <c r="L190" s="192" t="s">
        <v>9</v>
      </c>
      <c r="M190" s="192">
        <v>668</v>
      </c>
      <c r="N190" s="192">
        <f>O190+P149+Q149+R149</f>
        <v>6811.4</v>
      </c>
      <c r="O190" s="192">
        <v>6811.4</v>
      </c>
      <c r="P190" s="6">
        <f>P191+P192+P193+P194+P195+P196+P197</f>
        <v>0</v>
      </c>
      <c r="Q190" s="6">
        <f t="shared" ref="Q190" si="17">Q191+Q192+Q193+Q194+Q195+Q196</f>
        <v>0</v>
      </c>
      <c r="R190" s="108">
        <v>0</v>
      </c>
    </row>
    <row r="191" spans="1:24" ht="38.25" x14ac:dyDescent="0.2">
      <c r="A191" s="276" t="s">
        <v>16</v>
      </c>
      <c r="B191" s="275" t="s">
        <v>187</v>
      </c>
      <c r="C191" s="276" t="s">
        <v>9</v>
      </c>
      <c r="D191" s="276">
        <v>890</v>
      </c>
      <c r="E191" s="277">
        <f t="shared" si="16"/>
        <v>16299.58</v>
      </c>
      <c r="F191" s="209">
        <v>16299.58</v>
      </c>
      <c r="G191" s="192">
        <v>0</v>
      </c>
      <c r="H191" s="192">
        <v>0</v>
      </c>
      <c r="I191" s="192">
        <v>0</v>
      </c>
      <c r="J191" s="195" t="s">
        <v>17</v>
      </c>
      <c r="K191" s="252" t="s">
        <v>307</v>
      </c>
      <c r="L191" s="192" t="s">
        <v>9</v>
      </c>
      <c r="M191" s="192">
        <v>890</v>
      </c>
      <c r="N191" s="192">
        <f t="shared" ref="N191:N196" si="18">O191+P151+Q151+R151</f>
        <v>15759.2</v>
      </c>
      <c r="O191" s="198">
        <v>15759.2</v>
      </c>
      <c r="P191" s="192">
        <v>0</v>
      </c>
      <c r="Q191" s="192">
        <v>0</v>
      </c>
      <c r="R191" s="189">
        <v>0</v>
      </c>
    </row>
    <row r="192" spans="1:24" ht="25.5" x14ac:dyDescent="0.2">
      <c r="A192" s="276" t="s">
        <v>17</v>
      </c>
      <c r="B192" s="275" t="s">
        <v>188</v>
      </c>
      <c r="C192" s="276" t="s">
        <v>9</v>
      </c>
      <c r="D192" s="276">
        <v>510</v>
      </c>
      <c r="E192" s="277">
        <f t="shared" si="16"/>
        <v>12436.83</v>
      </c>
      <c r="F192" s="209">
        <v>12436.83</v>
      </c>
      <c r="G192" s="192">
        <v>0</v>
      </c>
      <c r="H192" s="192">
        <v>0</v>
      </c>
      <c r="I192" s="192">
        <v>0</v>
      </c>
      <c r="J192" s="195" t="s">
        <v>18</v>
      </c>
      <c r="K192" s="252" t="s">
        <v>308</v>
      </c>
      <c r="L192" s="192" t="s">
        <v>9</v>
      </c>
      <c r="M192" s="192">
        <v>510</v>
      </c>
      <c r="N192" s="192">
        <f t="shared" si="18"/>
        <v>12024.8</v>
      </c>
      <c r="O192" s="192">
        <v>12024.8</v>
      </c>
      <c r="P192" s="192">
        <v>0</v>
      </c>
      <c r="Q192" s="192">
        <v>0</v>
      </c>
      <c r="R192" s="189">
        <v>0</v>
      </c>
    </row>
    <row r="193" spans="1:18" ht="25.5" x14ac:dyDescent="0.2">
      <c r="A193" s="276" t="s">
        <v>18</v>
      </c>
      <c r="B193" s="275" t="s">
        <v>189</v>
      </c>
      <c r="C193" s="276" t="s">
        <v>9</v>
      </c>
      <c r="D193" s="276">
        <v>398</v>
      </c>
      <c r="E193" s="277">
        <f t="shared" si="16"/>
        <v>11911.75</v>
      </c>
      <c r="F193" s="209">
        <v>11911.75</v>
      </c>
      <c r="G193" s="192">
        <v>0</v>
      </c>
      <c r="H193" s="192">
        <v>0</v>
      </c>
      <c r="I193" s="192">
        <v>0</v>
      </c>
      <c r="J193" s="195" t="s">
        <v>19</v>
      </c>
      <c r="K193" s="252" t="s">
        <v>309</v>
      </c>
      <c r="L193" s="192" t="s">
        <v>9</v>
      </c>
      <c r="M193" s="192">
        <v>398</v>
      </c>
      <c r="N193" s="192">
        <f t="shared" si="18"/>
        <v>11911.7</v>
      </c>
      <c r="O193" s="198">
        <v>11911.7</v>
      </c>
      <c r="P193" s="192">
        <v>0</v>
      </c>
      <c r="Q193" s="192">
        <v>0</v>
      </c>
      <c r="R193" s="189">
        <v>0</v>
      </c>
    </row>
    <row r="194" spans="1:18" ht="38.25" x14ac:dyDescent="0.2">
      <c r="A194" s="276" t="s">
        <v>19</v>
      </c>
      <c r="B194" s="275" t="s">
        <v>190</v>
      </c>
      <c r="C194" s="276" t="s">
        <v>9</v>
      </c>
      <c r="D194" s="276">
        <v>521</v>
      </c>
      <c r="E194" s="277">
        <f t="shared" si="16"/>
        <v>19827.96</v>
      </c>
      <c r="F194" s="209">
        <v>19827.96</v>
      </c>
      <c r="G194" s="192">
        <v>0</v>
      </c>
      <c r="H194" s="192">
        <v>0</v>
      </c>
      <c r="I194" s="192">
        <v>0</v>
      </c>
      <c r="J194" s="195" t="s">
        <v>20</v>
      </c>
      <c r="K194" s="252" t="s">
        <v>310</v>
      </c>
      <c r="L194" s="192" t="s">
        <v>9</v>
      </c>
      <c r="M194" s="192">
        <v>521</v>
      </c>
      <c r="N194" s="198">
        <f t="shared" si="18"/>
        <v>19828</v>
      </c>
      <c r="O194" s="198">
        <v>19828</v>
      </c>
      <c r="P194" s="192">
        <v>0</v>
      </c>
      <c r="Q194" s="192">
        <v>0</v>
      </c>
      <c r="R194" s="26">
        <v>0</v>
      </c>
    </row>
    <row r="195" spans="1:18" ht="25.5" x14ac:dyDescent="0.2">
      <c r="A195" s="276" t="s">
        <v>20</v>
      </c>
      <c r="B195" s="275" t="s">
        <v>191</v>
      </c>
      <c r="C195" s="276" t="s">
        <v>9</v>
      </c>
      <c r="D195" s="276">
        <v>955</v>
      </c>
      <c r="E195" s="277">
        <f t="shared" si="16"/>
        <v>18888.060000000001</v>
      </c>
      <c r="F195" s="209">
        <v>18888.060000000001</v>
      </c>
      <c r="G195" s="192">
        <v>0</v>
      </c>
      <c r="H195" s="192">
        <v>0</v>
      </c>
      <c r="I195" s="192">
        <v>0</v>
      </c>
      <c r="J195" s="197" t="s">
        <v>21</v>
      </c>
      <c r="K195" s="252" t="s">
        <v>311</v>
      </c>
      <c r="L195" s="192" t="s">
        <v>9</v>
      </c>
      <c r="M195" s="192">
        <v>955</v>
      </c>
      <c r="N195" s="192">
        <f t="shared" si="18"/>
        <v>18888.099999999999</v>
      </c>
      <c r="O195" s="192">
        <v>18888.099999999999</v>
      </c>
      <c r="P195" s="192">
        <v>0</v>
      </c>
      <c r="Q195" s="192">
        <v>0</v>
      </c>
      <c r="R195" s="189">
        <v>0</v>
      </c>
    </row>
    <row r="196" spans="1:18" ht="25.5" x14ac:dyDescent="0.2">
      <c r="A196" s="276" t="s">
        <v>21</v>
      </c>
      <c r="B196" s="275" t="s">
        <v>192</v>
      </c>
      <c r="C196" s="276" t="s">
        <v>9</v>
      </c>
      <c r="D196" s="276">
        <v>1045</v>
      </c>
      <c r="E196" s="277">
        <f t="shared" si="16"/>
        <v>27014.49</v>
      </c>
      <c r="F196" s="209">
        <v>27014.49</v>
      </c>
      <c r="G196" s="192">
        <v>0</v>
      </c>
      <c r="H196" s="192">
        <v>0</v>
      </c>
      <c r="I196" s="192">
        <v>0</v>
      </c>
      <c r="J196" s="197" t="s">
        <v>22</v>
      </c>
      <c r="K196" s="252" t="s">
        <v>312</v>
      </c>
      <c r="L196" s="192" t="s">
        <v>9</v>
      </c>
      <c r="M196" s="192">
        <v>1045</v>
      </c>
      <c r="N196" s="192">
        <f t="shared" si="18"/>
        <v>27014.5</v>
      </c>
      <c r="O196" s="192">
        <v>27014.5</v>
      </c>
      <c r="P196" s="192">
        <v>0</v>
      </c>
      <c r="Q196" s="192">
        <v>0</v>
      </c>
      <c r="R196" s="26">
        <v>0</v>
      </c>
    </row>
    <row r="197" spans="1:18" ht="25.5" x14ac:dyDescent="0.2">
      <c r="A197" s="276" t="s">
        <v>22</v>
      </c>
      <c r="B197" s="275" t="s">
        <v>193</v>
      </c>
      <c r="C197" s="276" t="s">
        <v>113</v>
      </c>
      <c r="D197" s="276">
        <v>736</v>
      </c>
      <c r="E197" s="277">
        <f t="shared" si="16"/>
        <v>79889.3</v>
      </c>
      <c r="F197" s="209">
        <v>79889.3</v>
      </c>
      <c r="G197" s="192">
        <v>0</v>
      </c>
      <c r="H197" s="192">
        <v>0</v>
      </c>
      <c r="I197" s="192">
        <v>0</v>
      </c>
      <c r="J197" s="113"/>
      <c r="K197" s="144"/>
      <c r="L197" s="144"/>
      <c r="M197" s="144"/>
      <c r="N197" s="144"/>
      <c r="O197" s="144"/>
      <c r="P197" s="192">
        <v>0</v>
      </c>
      <c r="Q197" s="90">
        <v>0</v>
      </c>
      <c r="R197" s="26">
        <v>0</v>
      </c>
    </row>
    <row r="198" spans="1:18" ht="25.5" x14ac:dyDescent="0.2">
      <c r="A198" s="276" t="s">
        <v>24</v>
      </c>
      <c r="B198" s="275" t="s">
        <v>194</v>
      </c>
      <c r="C198" s="276" t="s">
        <v>9</v>
      </c>
      <c r="D198" s="276">
        <v>1250</v>
      </c>
      <c r="E198" s="277">
        <f t="shared" si="16"/>
        <v>3369.8</v>
      </c>
      <c r="F198" s="206">
        <v>3369.8</v>
      </c>
      <c r="G198" s="192">
        <v>0</v>
      </c>
      <c r="H198" s="192">
        <v>0</v>
      </c>
      <c r="I198" s="192">
        <v>0</v>
      </c>
      <c r="J198" s="113"/>
      <c r="K198" s="144"/>
      <c r="L198" s="144"/>
      <c r="M198" s="144"/>
      <c r="N198" s="144"/>
      <c r="O198" s="144"/>
      <c r="P198" s="6">
        <f>P199+P200+P201+P202</f>
        <v>0</v>
      </c>
      <c r="Q198" s="6">
        <f>Q199+Q200+Q201+Q202</f>
        <v>0</v>
      </c>
      <c r="R198" s="108">
        <v>0</v>
      </c>
    </row>
    <row r="199" spans="1:18" ht="25.5" customHeight="1" x14ac:dyDescent="0.2">
      <c r="A199" s="276" t="s">
        <v>25</v>
      </c>
      <c r="B199" s="275" t="s">
        <v>195</v>
      </c>
      <c r="C199" s="276" t="s">
        <v>9</v>
      </c>
      <c r="D199" s="276">
        <v>910</v>
      </c>
      <c r="E199" s="277">
        <f t="shared" si="16"/>
        <v>2854.2</v>
      </c>
      <c r="F199" s="206">
        <v>2854.2</v>
      </c>
      <c r="G199" s="192">
        <v>0</v>
      </c>
      <c r="H199" s="192">
        <v>0</v>
      </c>
      <c r="I199" s="192">
        <v>0</v>
      </c>
      <c r="J199" s="113"/>
      <c r="K199" s="144"/>
      <c r="L199" s="144"/>
      <c r="M199" s="144"/>
      <c r="N199" s="144"/>
      <c r="O199" s="144"/>
      <c r="P199" s="192">
        <v>0</v>
      </c>
      <c r="Q199" s="192">
        <v>0</v>
      </c>
      <c r="R199" s="189">
        <v>0</v>
      </c>
    </row>
    <row r="200" spans="1:18" ht="25.5" x14ac:dyDescent="0.2">
      <c r="A200" s="276" t="s">
        <v>26</v>
      </c>
      <c r="B200" s="275" t="s">
        <v>196</v>
      </c>
      <c r="C200" s="276" t="s">
        <v>9</v>
      </c>
      <c r="D200" s="276">
        <v>1009</v>
      </c>
      <c r="E200" s="277">
        <f t="shared" si="16"/>
        <v>3036.8</v>
      </c>
      <c r="F200" s="206">
        <v>3036.8</v>
      </c>
      <c r="G200" s="192">
        <v>0</v>
      </c>
      <c r="H200" s="192">
        <v>0</v>
      </c>
      <c r="I200" s="192">
        <v>0</v>
      </c>
      <c r="J200" s="113"/>
      <c r="K200" s="144"/>
      <c r="L200" s="144"/>
      <c r="M200" s="144"/>
      <c r="N200" s="144"/>
      <c r="O200" s="144"/>
      <c r="P200" s="192">
        <v>0</v>
      </c>
      <c r="Q200" s="192">
        <v>0</v>
      </c>
      <c r="R200" s="189">
        <v>0</v>
      </c>
    </row>
    <row r="201" spans="1:18" ht="25.5" x14ac:dyDescent="0.2">
      <c r="A201" s="276" t="s">
        <v>27</v>
      </c>
      <c r="B201" s="275" t="s">
        <v>197</v>
      </c>
      <c r="C201" s="276" t="s">
        <v>9</v>
      </c>
      <c r="D201" s="276">
        <v>342</v>
      </c>
      <c r="E201" s="277">
        <f t="shared" si="16"/>
        <v>1543.2</v>
      </c>
      <c r="F201" s="206">
        <v>1543.2</v>
      </c>
      <c r="G201" s="192">
        <v>0</v>
      </c>
      <c r="H201" s="192">
        <v>0</v>
      </c>
      <c r="I201" s="192">
        <v>0</v>
      </c>
      <c r="J201" s="113"/>
      <c r="K201" s="144"/>
      <c r="L201" s="144"/>
      <c r="M201" s="144"/>
      <c r="N201" s="144"/>
      <c r="O201" s="144"/>
      <c r="P201" s="192">
        <v>0</v>
      </c>
      <c r="Q201" s="192">
        <v>0</v>
      </c>
      <c r="R201" s="189">
        <v>0</v>
      </c>
    </row>
    <row r="202" spans="1:18" ht="31.5" customHeight="1" x14ac:dyDescent="0.2">
      <c r="A202" s="276" t="s">
        <v>28</v>
      </c>
      <c r="B202" s="275" t="s">
        <v>198</v>
      </c>
      <c r="C202" s="276" t="s">
        <v>9</v>
      </c>
      <c r="D202" s="276">
        <v>770</v>
      </c>
      <c r="E202" s="277">
        <f t="shared" si="16"/>
        <v>2533.9</v>
      </c>
      <c r="F202" s="206">
        <v>2533.9</v>
      </c>
      <c r="G202" s="192">
        <v>0</v>
      </c>
      <c r="H202" s="192">
        <v>0</v>
      </c>
      <c r="I202" s="192">
        <v>0</v>
      </c>
      <c r="J202" s="113"/>
      <c r="K202" s="144"/>
      <c r="L202" s="144"/>
      <c r="M202" s="144"/>
      <c r="N202" s="144"/>
      <c r="O202" s="144"/>
      <c r="P202" s="196">
        <v>0</v>
      </c>
      <c r="Q202" s="196">
        <v>0</v>
      </c>
      <c r="R202" s="189">
        <v>0</v>
      </c>
    </row>
    <row r="203" spans="1:18" ht="25.5" customHeight="1" x14ac:dyDescent="0.2">
      <c r="A203" s="276" t="s">
        <v>29</v>
      </c>
      <c r="B203" s="275" t="s">
        <v>224</v>
      </c>
      <c r="C203" s="276" t="s">
        <v>113</v>
      </c>
      <c r="D203" s="276">
        <v>1834</v>
      </c>
      <c r="E203" s="277">
        <f t="shared" si="16"/>
        <v>5709</v>
      </c>
      <c r="F203" s="206">
        <v>5709</v>
      </c>
      <c r="G203" s="192">
        <v>0</v>
      </c>
      <c r="H203" s="192">
        <v>0</v>
      </c>
      <c r="I203" s="192">
        <v>0</v>
      </c>
      <c r="J203" s="113"/>
      <c r="K203" s="144"/>
      <c r="L203" s="144"/>
      <c r="M203" s="144"/>
      <c r="N203" s="144"/>
      <c r="O203" s="144"/>
      <c r="P203" s="194">
        <f>P198+P190</f>
        <v>0</v>
      </c>
      <c r="Q203" s="194">
        <f>Q198+Q190</f>
        <v>0</v>
      </c>
      <c r="R203" s="194">
        <v>0</v>
      </c>
    </row>
    <row r="204" spans="1:18" x14ac:dyDescent="0.2">
      <c r="A204" s="192"/>
      <c r="B204" s="191"/>
      <c r="C204" s="192"/>
      <c r="D204" s="192"/>
      <c r="E204" s="198"/>
      <c r="F204" s="206"/>
      <c r="G204" s="192"/>
      <c r="H204" s="192"/>
      <c r="I204" s="192"/>
      <c r="J204" s="113"/>
      <c r="K204" s="8" t="s">
        <v>8</v>
      </c>
      <c r="L204" s="6" t="s">
        <v>9</v>
      </c>
      <c r="M204" s="6">
        <f>M184+M185+M186+M187+M188+M190+M189+M191+M192+M193+M194+M195+M196</f>
        <v>8349</v>
      </c>
      <c r="N204" s="9">
        <f>N184+N185+N186+N187+N188+N190+N189+N191+N192+N193+N194+N195+N196</f>
        <v>243319.6</v>
      </c>
      <c r="O204" s="9">
        <f>O184+O185+O186+O187+O188+O190+O189+O191+O192+O193+O194+O195+O196</f>
        <v>243319.6</v>
      </c>
      <c r="P204" s="194"/>
      <c r="Q204" s="194"/>
      <c r="R204" s="194"/>
    </row>
    <row r="205" spans="1:18" x14ac:dyDescent="0.2">
      <c r="A205" s="192"/>
      <c r="B205" s="191"/>
      <c r="C205" s="192"/>
      <c r="D205" s="192"/>
      <c r="E205" s="198"/>
      <c r="F205" s="206"/>
      <c r="G205" s="192"/>
      <c r="H205" s="192"/>
      <c r="I205" s="192"/>
      <c r="J205" s="197"/>
      <c r="K205" s="8" t="s">
        <v>254</v>
      </c>
      <c r="L205" s="6" t="s">
        <v>23</v>
      </c>
      <c r="M205" s="6">
        <f>M206</f>
        <v>1</v>
      </c>
      <c r="N205" s="9">
        <f>N206</f>
        <v>50134.8</v>
      </c>
      <c r="O205" s="9">
        <f>O206</f>
        <v>50134.8</v>
      </c>
      <c r="P205" s="194"/>
      <c r="Q205" s="194"/>
      <c r="R205" s="194"/>
    </row>
    <row r="206" spans="1:18" ht="38.25" x14ac:dyDescent="0.2">
      <c r="A206" s="192" t="s">
        <v>31</v>
      </c>
      <c r="B206" s="191" t="s">
        <v>54</v>
      </c>
      <c r="C206" s="192" t="s">
        <v>23</v>
      </c>
      <c r="D206" s="192">
        <v>1</v>
      </c>
      <c r="E206" s="198">
        <f>F206+G206+H206+I206</f>
        <v>50134.8</v>
      </c>
      <c r="F206" s="209">
        <v>50134.8</v>
      </c>
      <c r="G206" s="190">
        <v>0</v>
      </c>
      <c r="H206" s="190">
        <v>0</v>
      </c>
      <c r="I206" s="190">
        <v>0</v>
      </c>
      <c r="J206" s="197" t="s">
        <v>24</v>
      </c>
      <c r="K206" s="37" t="s">
        <v>54</v>
      </c>
      <c r="L206" s="196" t="s">
        <v>23</v>
      </c>
      <c r="M206" s="196">
        <v>1</v>
      </c>
      <c r="N206" s="196">
        <v>50134.8</v>
      </c>
      <c r="O206" s="192">
        <v>50134.8</v>
      </c>
      <c r="P206" s="199"/>
      <c r="Q206" s="199"/>
      <c r="R206" s="7"/>
    </row>
    <row r="207" spans="1:18" ht="15" customHeight="1" x14ac:dyDescent="0.2">
      <c r="A207" s="27"/>
      <c r="B207" s="384" t="s">
        <v>234</v>
      </c>
      <c r="C207" s="385"/>
      <c r="D207" s="385"/>
      <c r="E207" s="385"/>
      <c r="F207" s="385"/>
      <c r="G207" s="385"/>
      <c r="H207" s="385"/>
      <c r="I207" s="386"/>
      <c r="J207" s="113"/>
      <c r="K207" s="144"/>
      <c r="L207" s="144"/>
      <c r="M207" s="144"/>
      <c r="N207" s="144"/>
      <c r="O207" s="144"/>
      <c r="P207" s="6" t="e">
        <f>P208+P209+P210+#REF!</f>
        <v>#REF!</v>
      </c>
      <c r="Q207" s="6" t="e">
        <f>Q208+Q209+Q210+#REF!</f>
        <v>#REF!</v>
      </c>
      <c r="R207" s="108">
        <v>0</v>
      </c>
    </row>
    <row r="208" spans="1:18" ht="25.5" x14ac:dyDescent="0.2">
      <c r="A208" s="192" t="s">
        <v>32</v>
      </c>
      <c r="B208" s="247" t="s">
        <v>226</v>
      </c>
      <c r="C208" s="248" t="s">
        <v>199</v>
      </c>
      <c r="D208" s="248">
        <v>1</v>
      </c>
      <c r="E208" s="249">
        <f t="shared" si="16"/>
        <v>300000</v>
      </c>
      <c r="F208" s="206">
        <v>0</v>
      </c>
      <c r="G208" s="198">
        <v>180000</v>
      </c>
      <c r="H208" s="198">
        <v>120000</v>
      </c>
      <c r="I208" s="192">
        <v>0</v>
      </c>
      <c r="J208" s="113"/>
      <c r="K208" s="144"/>
      <c r="L208" s="144"/>
      <c r="M208" s="144"/>
      <c r="N208" s="144"/>
      <c r="O208" s="144"/>
      <c r="P208" s="192">
        <v>0</v>
      </c>
      <c r="Q208" s="192">
        <v>0</v>
      </c>
      <c r="R208" s="189">
        <v>0</v>
      </c>
    </row>
    <row r="209" spans="1:24" ht="25.5" x14ac:dyDescent="0.2">
      <c r="A209" s="192" t="s">
        <v>33</v>
      </c>
      <c r="B209" s="247" t="s">
        <v>225</v>
      </c>
      <c r="C209" s="248" t="s">
        <v>199</v>
      </c>
      <c r="D209" s="248">
        <v>1</v>
      </c>
      <c r="E209" s="249">
        <f t="shared" si="16"/>
        <v>160220</v>
      </c>
      <c r="F209" s="206">
        <v>0</v>
      </c>
      <c r="G209" s="198">
        <v>96132</v>
      </c>
      <c r="H209" s="198">
        <v>64088</v>
      </c>
      <c r="I209" s="192">
        <v>0</v>
      </c>
      <c r="J209" s="113"/>
      <c r="K209" s="144"/>
      <c r="L209" s="144"/>
      <c r="M209" s="144"/>
      <c r="N209" s="144"/>
      <c r="O209" s="144"/>
      <c r="P209" s="192">
        <v>0</v>
      </c>
      <c r="Q209" s="192">
        <v>0</v>
      </c>
      <c r="R209" s="26">
        <v>0</v>
      </c>
    </row>
    <row r="210" spans="1:24" x14ac:dyDescent="0.2">
      <c r="A210" s="276" t="s">
        <v>38</v>
      </c>
      <c r="B210" s="275" t="s">
        <v>200</v>
      </c>
      <c r="C210" s="276" t="s">
        <v>113</v>
      </c>
      <c r="D210" s="276">
        <v>539</v>
      </c>
      <c r="E210" s="277">
        <f t="shared" si="16"/>
        <v>150000</v>
      </c>
      <c r="F210" s="206">
        <v>0</v>
      </c>
      <c r="G210" s="198">
        <v>90000</v>
      </c>
      <c r="H210" s="198">
        <v>60000</v>
      </c>
      <c r="I210" s="192">
        <v>0</v>
      </c>
      <c r="J210" s="113"/>
      <c r="K210" s="144"/>
      <c r="L210" s="144"/>
      <c r="M210" s="144"/>
      <c r="N210" s="144"/>
      <c r="O210" s="144"/>
      <c r="P210" s="192">
        <v>0</v>
      </c>
      <c r="Q210" s="192">
        <v>0</v>
      </c>
      <c r="R210" s="189">
        <v>0</v>
      </c>
    </row>
    <row r="211" spans="1:24" s="154" customFormat="1" x14ac:dyDescent="0.2">
      <c r="A211" s="15"/>
      <c r="B211" s="19" t="s">
        <v>130</v>
      </c>
      <c r="C211" s="192"/>
      <c r="D211" s="192"/>
      <c r="E211" s="13">
        <f>E184+E185+E186+E187+E188+E190+E191+E192+E193+E194+E195+E196+E197+E198+E199+E200+E201+E202+E203+E206+E208+E209+E210</f>
        <v>1077115.58</v>
      </c>
      <c r="F211" s="213">
        <f>F184+F185+F186+F187+F188+F190+F191+F192+F193+F194+F195+F196+F197+F198+F199+F200+F201+F202+F203+F206+F208+F209+F210</f>
        <v>466895.57999999996</v>
      </c>
      <c r="G211" s="13">
        <f>G184+G185+G186+G187+G188+G190+G191+G192+G193+G194+G195+G196+G197+G198+G199+G200+G201+G202+G203+G206+G208+G209+G210</f>
        <v>366132</v>
      </c>
      <c r="H211" s="13">
        <f>H184+H185+H186+H187+H188+H190+H191+H192+H193+H194+H195+H196+H197+H198+H199+H200+H201+H202+H203+H206+H208+H209+H210</f>
        <v>244088</v>
      </c>
      <c r="I211" s="15"/>
      <c r="J211" s="200"/>
      <c r="K211" s="199" t="s">
        <v>52</v>
      </c>
      <c r="L211" s="194" t="s">
        <v>35</v>
      </c>
      <c r="M211" s="194" t="s">
        <v>36</v>
      </c>
      <c r="N211" s="79">
        <f>N205+N204</f>
        <v>293454.40000000002</v>
      </c>
      <c r="O211" s="79">
        <f>O204+O205</f>
        <v>293454.40000000002</v>
      </c>
      <c r="P211" s="192"/>
      <c r="Q211" s="192"/>
      <c r="R211" s="189"/>
    </row>
    <row r="212" spans="1:24" x14ac:dyDescent="0.2">
      <c r="A212" s="27"/>
      <c r="B212" s="377" t="s">
        <v>37</v>
      </c>
      <c r="C212" s="377"/>
      <c r="D212" s="377"/>
      <c r="E212" s="377"/>
      <c r="F212" s="377"/>
      <c r="G212" s="377"/>
      <c r="H212" s="377"/>
      <c r="I212" s="27"/>
      <c r="J212" s="195"/>
      <c r="K212" s="82" t="s">
        <v>37</v>
      </c>
      <c r="L212" s="82"/>
      <c r="M212" s="82"/>
      <c r="N212" s="82"/>
      <c r="O212" s="82"/>
      <c r="P212" s="6">
        <f>P213+P214</f>
        <v>0</v>
      </c>
      <c r="Q212" s="6">
        <f>Q213+Q214</f>
        <v>0</v>
      </c>
      <c r="R212" s="108">
        <v>0</v>
      </c>
    </row>
    <row r="213" spans="1:24" ht="25.5" x14ac:dyDescent="0.2">
      <c r="A213" s="276" t="s">
        <v>39</v>
      </c>
      <c r="B213" s="275" t="s">
        <v>201</v>
      </c>
      <c r="C213" s="276" t="s">
        <v>55</v>
      </c>
      <c r="D213" s="276">
        <v>2069</v>
      </c>
      <c r="E213" s="276">
        <f>F213+G213+H213+I213</f>
        <v>137049.29999999999</v>
      </c>
      <c r="F213" s="206">
        <v>137049.29999999999</v>
      </c>
      <c r="G213" s="192">
        <v>0</v>
      </c>
      <c r="H213" s="192">
        <v>0</v>
      </c>
      <c r="I213" s="192">
        <v>0</v>
      </c>
      <c r="J213" s="113"/>
      <c r="K213" s="144"/>
      <c r="L213" s="144"/>
      <c r="M213" s="144"/>
      <c r="N213" s="144"/>
      <c r="O213" s="144"/>
      <c r="P213" s="196">
        <v>0</v>
      </c>
      <c r="Q213" s="196">
        <v>0</v>
      </c>
      <c r="R213" s="26">
        <v>0</v>
      </c>
    </row>
    <row r="214" spans="1:24" ht="25.5" x14ac:dyDescent="0.2">
      <c r="A214" s="276" t="s">
        <v>40</v>
      </c>
      <c r="B214" s="275" t="s">
        <v>202</v>
      </c>
      <c r="C214" s="276" t="s">
        <v>113</v>
      </c>
      <c r="D214" s="276">
        <v>668</v>
      </c>
      <c r="E214" s="277">
        <f t="shared" ref="E214:E234" si="19">F214+G214+H214+I214</f>
        <v>3149</v>
      </c>
      <c r="F214" s="209">
        <v>3149</v>
      </c>
      <c r="G214" s="192">
        <v>0</v>
      </c>
      <c r="H214" s="192">
        <v>0</v>
      </c>
      <c r="I214" s="192">
        <v>0</v>
      </c>
      <c r="J214" s="113"/>
      <c r="K214" s="144"/>
      <c r="L214" s="144"/>
      <c r="M214" s="144"/>
      <c r="N214" s="144"/>
      <c r="O214" s="144"/>
      <c r="P214" s="196">
        <v>0</v>
      </c>
      <c r="Q214" s="196">
        <v>0</v>
      </c>
      <c r="R214" s="26">
        <v>0</v>
      </c>
    </row>
    <row r="215" spans="1:24" ht="38.25" x14ac:dyDescent="0.2">
      <c r="A215" s="276" t="s">
        <v>41</v>
      </c>
      <c r="B215" s="275" t="s">
        <v>131</v>
      </c>
      <c r="C215" s="276" t="s">
        <v>113</v>
      </c>
      <c r="D215" s="276">
        <v>1937.5</v>
      </c>
      <c r="E215" s="276">
        <f t="shared" si="19"/>
        <v>8270.4</v>
      </c>
      <c r="F215" s="206">
        <v>8270.4</v>
      </c>
      <c r="G215" s="192">
        <v>0</v>
      </c>
      <c r="H215" s="192">
        <v>0</v>
      </c>
      <c r="I215" s="192">
        <v>0</v>
      </c>
      <c r="J215" s="113"/>
      <c r="K215" s="144"/>
      <c r="L215" s="144"/>
      <c r="M215" s="144"/>
      <c r="N215" s="144"/>
      <c r="O215" s="144"/>
      <c r="P215" s="14" t="e">
        <f>P212+P207</f>
        <v>#REF!</v>
      </c>
      <c r="Q215" s="14" t="e">
        <f>Q212+Q207</f>
        <v>#REF!</v>
      </c>
      <c r="R215" s="194">
        <v>0</v>
      </c>
    </row>
    <row r="216" spans="1:24" ht="25.5" x14ac:dyDescent="0.2">
      <c r="A216" s="276"/>
      <c r="B216" s="275"/>
      <c r="C216" s="276"/>
      <c r="D216" s="276"/>
      <c r="E216" s="276"/>
      <c r="F216" s="206"/>
      <c r="G216" s="192"/>
      <c r="H216" s="192"/>
      <c r="I216" s="192"/>
      <c r="J216" s="197" t="s">
        <v>25</v>
      </c>
      <c r="K216" s="252" t="s">
        <v>313</v>
      </c>
      <c r="L216" s="192" t="s">
        <v>9</v>
      </c>
      <c r="M216" s="192">
        <v>426</v>
      </c>
      <c r="N216" s="192">
        <f>O216+P163+Q163+R163</f>
        <v>41708.699999999997</v>
      </c>
      <c r="O216" s="192">
        <v>41708.699999999997</v>
      </c>
      <c r="P216" s="14"/>
      <c r="Q216" s="14"/>
      <c r="R216" s="194"/>
    </row>
    <row r="217" spans="1:24" ht="25.5" x14ac:dyDescent="0.2">
      <c r="A217" s="192"/>
      <c r="B217" s="191"/>
      <c r="C217" s="192"/>
      <c r="D217" s="192"/>
      <c r="E217" s="192"/>
      <c r="F217" s="206"/>
      <c r="G217" s="192"/>
      <c r="H217" s="192"/>
      <c r="I217" s="192"/>
      <c r="J217" s="197" t="s">
        <v>26</v>
      </c>
      <c r="K217" s="252" t="s">
        <v>314</v>
      </c>
      <c r="L217" s="192" t="s">
        <v>55</v>
      </c>
      <c r="M217" s="192">
        <v>100</v>
      </c>
      <c r="N217" s="192">
        <f>O217+P164+Q164+R164</f>
        <v>6578.5</v>
      </c>
      <c r="O217" s="192">
        <v>6578.5</v>
      </c>
      <c r="P217" s="14"/>
      <c r="Q217" s="14"/>
      <c r="R217" s="194"/>
    </row>
    <row r="218" spans="1:24" x14ac:dyDescent="0.2">
      <c r="A218" s="192"/>
      <c r="B218" s="191"/>
      <c r="C218" s="192"/>
      <c r="D218" s="192"/>
      <c r="E218" s="192"/>
      <c r="F218" s="206"/>
      <c r="G218" s="192"/>
      <c r="H218" s="192"/>
      <c r="I218" s="192"/>
      <c r="J218" s="195"/>
      <c r="K218" s="8" t="s">
        <v>8</v>
      </c>
      <c r="L218" s="6" t="s">
        <v>9</v>
      </c>
      <c r="M218" s="6">
        <f>M216+M217</f>
        <v>526</v>
      </c>
      <c r="N218" s="6">
        <f>N216+N217</f>
        <v>48287.199999999997</v>
      </c>
      <c r="O218" s="6">
        <f>O216+O217</f>
        <v>48287.199999999997</v>
      </c>
      <c r="P218" s="14"/>
      <c r="Q218" s="14"/>
      <c r="R218" s="194"/>
    </row>
    <row r="219" spans="1:24" x14ac:dyDescent="0.2">
      <c r="A219" s="192"/>
      <c r="B219" s="191"/>
      <c r="C219" s="192"/>
      <c r="D219" s="192"/>
      <c r="E219" s="192"/>
      <c r="F219" s="206"/>
      <c r="G219" s="192"/>
      <c r="H219" s="192"/>
      <c r="I219" s="192"/>
      <c r="J219" s="197"/>
      <c r="K219" s="8" t="s">
        <v>254</v>
      </c>
      <c r="L219" s="6" t="s">
        <v>23</v>
      </c>
      <c r="M219" s="6">
        <f>SUM(M220:M226)</f>
        <v>3</v>
      </c>
      <c r="N219" s="9">
        <f>N220+N221+N227+N226</f>
        <v>86297.200000000012</v>
      </c>
      <c r="O219" s="15">
        <f>O220+O221+O227+O226</f>
        <v>86297.200000000012</v>
      </c>
      <c r="P219" s="14"/>
      <c r="Q219" s="14"/>
      <c r="R219" s="194"/>
    </row>
    <row r="220" spans="1:24" ht="25.5" x14ac:dyDescent="0.2">
      <c r="A220" s="192" t="s">
        <v>42</v>
      </c>
      <c r="B220" s="285" t="s">
        <v>58</v>
      </c>
      <c r="C220" s="276" t="s">
        <v>23</v>
      </c>
      <c r="D220" s="276"/>
      <c r="E220" s="277">
        <f>F220+G220+H220+I220</f>
        <v>0</v>
      </c>
      <c r="F220" s="211"/>
      <c r="G220" s="190">
        <v>0</v>
      </c>
      <c r="H220" s="192">
        <v>0</v>
      </c>
      <c r="I220" s="192">
        <v>0</v>
      </c>
      <c r="J220" s="197" t="s">
        <v>27</v>
      </c>
      <c r="K220" s="191" t="s">
        <v>262</v>
      </c>
      <c r="L220" s="192" t="s">
        <v>23</v>
      </c>
      <c r="M220" s="192">
        <v>1</v>
      </c>
      <c r="N220" s="198">
        <f>O220+P176+Q176+R176</f>
        <v>10874</v>
      </c>
      <c r="O220" s="198">
        <v>10874</v>
      </c>
      <c r="P220" s="199"/>
      <c r="Q220" s="199"/>
      <c r="R220" s="7"/>
    </row>
    <row r="221" spans="1:24" ht="38.25" x14ac:dyDescent="0.2">
      <c r="A221" s="270" t="s">
        <v>43</v>
      </c>
      <c r="B221" s="285" t="s">
        <v>99</v>
      </c>
      <c r="C221" s="276" t="s">
        <v>23</v>
      </c>
      <c r="D221" s="276"/>
      <c r="E221" s="277">
        <f t="shared" ref="E221:E226" si="20">F221+G221+H221+I221</f>
        <v>0</v>
      </c>
      <c r="F221" s="211"/>
      <c r="G221" s="192">
        <v>0</v>
      </c>
      <c r="H221" s="192">
        <v>0</v>
      </c>
      <c r="I221" s="192">
        <v>0</v>
      </c>
      <c r="J221" s="197" t="s">
        <v>28</v>
      </c>
      <c r="K221" s="253" t="s">
        <v>99</v>
      </c>
      <c r="L221" s="196" t="s">
        <v>23</v>
      </c>
      <c r="M221" s="196">
        <v>1</v>
      </c>
      <c r="N221" s="198">
        <f>O221+P177+Q177+R177</f>
        <v>15505.7</v>
      </c>
      <c r="O221" s="192">
        <v>15505.7</v>
      </c>
      <c r="P221" s="152">
        <f>P222</f>
        <v>0</v>
      </c>
      <c r="Q221" s="152">
        <f>Q222</f>
        <v>0</v>
      </c>
      <c r="R221" s="108">
        <v>0</v>
      </c>
      <c r="S221" s="124"/>
      <c r="T221" s="8"/>
      <c r="U221" s="6"/>
      <c r="V221" s="6"/>
      <c r="W221" s="9"/>
      <c r="X221" s="15"/>
    </row>
    <row r="222" spans="1:24" ht="38.25" x14ac:dyDescent="0.2">
      <c r="A222" s="270" t="s">
        <v>44</v>
      </c>
      <c r="B222" s="285" t="s">
        <v>132</v>
      </c>
      <c r="C222" s="276" t="s">
        <v>23</v>
      </c>
      <c r="D222" s="276"/>
      <c r="E222" s="277">
        <f t="shared" si="20"/>
        <v>0</v>
      </c>
      <c r="F222" s="211"/>
      <c r="G222" s="192">
        <v>0</v>
      </c>
      <c r="H222" s="192">
        <v>0</v>
      </c>
      <c r="I222" s="192">
        <v>0</v>
      </c>
      <c r="J222" s="113"/>
      <c r="K222" s="144"/>
      <c r="L222" s="144"/>
      <c r="M222" s="144"/>
      <c r="N222" s="144"/>
      <c r="O222" s="144"/>
      <c r="P222" s="190">
        <v>0</v>
      </c>
      <c r="Q222" s="190">
        <v>0</v>
      </c>
      <c r="R222" s="189">
        <v>0</v>
      </c>
      <c r="S222" s="124"/>
      <c r="T222" s="8"/>
      <c r="U222" s="6"/>
      <c r="V222" s="6"/>
      <c r="W222" s="9"/>
      <c r="X222" s="15"/>
    </row>
    <row r="223" spans="1:24" ht="25.5" x14ac:dyDescent="0.2">
      <c r="A223" s="270" t="s">
        <v>45</v>
      </c>
      <c r="B223" s="285" t="s">
        <v>118</v>
      </c>
      <c r="C223" s="276" t="s">
        <v>23</v>
      </c>
      <c r="D223" s="276"/>
      <c r="E223" s="277">
        <f t="shared" si="20"/>
        <v>0</v>
      </c>
      <c r="F223" s="211"/>
      <c r="G223" s="192">
        <v>0</v>
      </c>
      <c r="H223" s="192">
        <v>0</v>
      </c>
      <c r="I223" s="192">
        <v>0</v>
      </c>
      <c r="J223" s="113"/>
      <c r="K223" s="144"/>
      <c r="L223" s="144"/>
      <c r="M223" s="144"/>
      <c r="N223" s="144"/>
      <c r="O223" s="144"/>
      <c r="P223" s="151">
        <f t="shared" ref="P223:Q223" si="21">P222</f>
        <v>0</v>
      </c>
      <c r="Q223" s="151">
        <f t="shared" si="21"/>
        <v>0</v>
      </c>
      <c r="R223" s="194">
        <v>0</v>
      </c>
      <c r="S223" s="124"/>
      <c r="T223" s="8"/>
      <c r="U223" s="6"/>
      <c r="V223" s="6"/>
      <c r="W223" s="9"/>
      <c r="X223" s="15"/>
    </row>
    <row r="224" spans="1:24" ht="25.5" x14ac:dyDescent="0.2">
      <c r="A224" s="270" t="s">
        <v>48</v>
      </c>
      <c r="B224" s="285" t="s">
        <v>133</v>
      </c>
      <c r="C224" s="276" t="s">
        <v>23</v>
      </c>
      <c r="D224" s="276"/>
      <c r="E224" s="277">
        <f t="shared" si="20"/>
        <v>0</v>
      </c>
      <c r="F224" s="211"/>
      <c r="G224" s="192">
        <v>0</v>
      </c>
      <c r="H224" s="192">
        <v>0</v>
      </c>
      <c r="I224" s="192">
        <v>0</v>
      </c>
      <c r="J224" s="113"/>
      <c r="K224" s="144"/>
      <c r="L224" s="144"/>
      <c r="M224" s="144"/>
      <c r="N224" s="144"/>
      <c r="O224" s="144"/>
      <c r="P224" s="3"/>
      <c r="Q224" s="3"/>
      <c r="R224" s="26"/>
      <c r="S224" s="124"/>
      <c r="T224" s="8"/>
      <c r="U224" s="6"/>
      <c r="V224" s="6"/>
      <c r="W224" s="9"/>
      <c r="X224" s="15"/>
    </row>
    <row r="225" spans="1:24" x14ac:dyDescent="0.2">
      <c r="A225" s="196" t="s">
        <v>73</v>
      </c>
      <c r="B225" s="285" t="s">
        <v>145</v>
      </c>
      <c r="C225" s="248" t="s">
        <v>23</v>
      </c>
      <c r="D225" s="248"/>
      <c r="E225" s="249">
        <f t="shared" si="20"/>
        <v>0</v>
      </c>
      <c r="F225" s="211"/>
      <c r="G225" s="192">
        <v>0</v>
      </c>
      <c r="H225" s="192">
        <v>0</v>
      </c>
      <c r="I225" s="192">
        <v>0</v>
      </c>
      <c r="J225" s="113"/>
      <c r="K225" s="144"/>
      <c r="L225" s="144"/>
      <c r="M225" s="144"/>
      <c r="N225" s="144"/>
      <c r="O225" s="144"/>
      <c r="P225" s="200"/>
      <c r="Q225" s="200"/>
      <c r="R225" s="200"/>
      <c r="S225" s="124"/>
      <c r="T225" s="8"/>
      <c r="U225" s="6"/>
      <c r="V225" s="6"/>
      <c r="W225" s="9"/>
      <c r="X225" s="15"/>
    </row>
    <row r="226" spans="1:24" ht="38.25" x14ac:dyDescent="0.2">
      <c r="A226" s="196" t="s">
        <v>74</v>
      </c>
      <c r="B226" s="247" t="s">
        <v>54</v>
      </c>
      <c r="C226" s="248" t="s">
        <v>23</v>
      </c>
      <c r="D226" s="248">
        <v>1</v>
      </c>
      <c r="E226" s="249">
        <f t="shared" si="20"/>
        <v>50134.8</v>
      </c>
      <c r="F226" s="209">
        <v>50134.8</v>
      </c>
      <c r="G226" s="192">
        <v>0</v>
      </c>
      <c r="H226" s="192">
        <v>0</v>
      </c>
      <c r="I226" s="192">
        <v>0</v>
      </c>
      <c r="J226" s="197" t="s">
        <v>31</v>
      </c>
      <c r="K226" s="37" t="s">
        <v>54</v>
      </c>
      <c r="L226" s="196" t="s">
        <v>23</v>
      </c>
      <c r="M226" s="196">
        <v>1</v>
      </c>
      <c r="N226" s="198">
        <f>O226+P179+Q179+R179</f>
        <v>50134.8</v>
      </c>
      <c r="O226" s="192">
        <v>50134.8</v>
      </c>
      <c r="P226" s="6">
        <v>0</v>
      </c>
      <c r="Q226" s="6">
        <v>0</v>
      </c>
      <c r="R226" s="6">
        <v>0</v>
      </c>
      <c r="S226" s="124"/>
      <c r="T226" s="8"/>
      <c r="U226" s="6"/>
      <c r="V226" s="6"/>
      <c r="W226" s="9"/>
      <c r="X226" s="15"/>
    </row>
    <row r="227" spans="1:24" x14ac:dyDescent="0.2">
      <c r="A227" s="196"/>
      <c r="B227" s="121"/>
      <c r="C227" s="122"/>
      <c r="D227" s="122"/>
      <c r="E227" s="123"/>
      <c r="F227" s="215"/>
      <c r="G227" s="122"/>
      <c r="H227" s="122"/>
      <c r="I227" s="124"/>
      <c r="J227" s="197" t="s">
        <v>29</v>
      </c>
      <c r="K227" s="253" t="s">
        <v>315</v>
      </c>
      <c r="L227" s="196" t="s">
        <v>23</v>
      </c>
      <c r="M227" s="196">
        <v>1</v>
      </c>
      <c r="N227" s="198">
        <f>O227+P178+Q178+R178</f>
        <v>9782.7000000000007</v>
      </c>
      <c r="O227" s="192">
        <v>9782.7000000000007</v>
      </c>
      <c r="P227" s="6"/>
      <c r="Q227" s="6"/>
      <c r="R227" s="6"/>
      <c r="S227" s="125"/>
      <c r="T227" s="126"/>
      <c r="U227" s="127"/>
      <c r="V227" s="127"/>
      <c r="W227" s="128"/>
      <c r="X227" s="46"/>
    </row>
    <row r="228" spans="1:24" x14ac:dyDescent="0.2">
      <c r="A228" s="27"/>
      <c r="B228" s="384" t="s">
        <v>234</v>
      </c>
      <c r="C228" s="385"/>
      <c r="D228" s="385"/>
      <c r="E228" s="385"/>
      <c r="F228" s="385"/>
      <c r="G228" s="385"/>
      <c r="H228" s="385"/>
      <c r="I228" s="386"/>
      <c r="J228" s="113"/>
      <c r="K228" s="144"/>
      <c r="L228" s="144"/>
      <c r="M228" s="144"/>
      <c r="N228" s="144"/>
      <c r="O228" s="144"/>
      <c r="P228" s="199"/>
      <c r="Q228" s="199"/>
      <c r="R228" s="7"/>
    </row>
    <row r="229" spans="1:24" ht="28.5" customHeight="1" x14ac:dyDescent="0.2">
      <c r="A229" s="248" t="s">
        <v>75</v>
      </c>
      <c r="B229" s="247" t="s">
        <v>227</v>
      </c>
      <c r="C229" s="248" t="s">
        <v>199</v>
      </c>
      <c r="D229" s="248">
        <v>1</v>
      </c>
      <c r="E229" s="249">
        <f t="shared" si="19"/>
        <v>160000</v>
      </c>
      <c r="F229" s="206">
        <v>0</v>
      </c>
      <c r="G229" s="198">
        <v>96000</v>
      </c>
      <c r="H229" s="198">
        <v>64000</v>
      </c>
      <c r="I229" s="192">
        <v>0</v>
      </c>
      <c r="J229" s="113"/>
      <c r="K229" s="144"/>
      <c r="L229" s="144"/>
      <c r="M229" s="144"/>
      <c r="N229" s="144"/>
      <c r="O229" s="144"/>
      <c r="P229" s="152">
        <f t="shared" ref="P229:Q229" si="22">P230+P231+P232+P233</f>
        <v>0</v>
      </c>
      <c r="Q229" s="6">
        <f t="shared" si="22"/>
        <v>0</v>
      </c>
      <c r="R229" s="108">
        <v>0</v>
      </c>
    </row>
    <row r="230" spans="1:24" ht="25.5" x14ac:dyDescent="0.2">
      <c r="A230" s="248" t="s">
        <v>76</v>
      </c>
      <c r="B230" s="247" t="s">
        <v>228</v>
      </c>
      <c r="C230" s="248" t="s">
        <v>199</v>
      </c>
      <c r="D230" s="248">
        <v>1</v>
      </c>
      <c r="E230" s="249">
        <f t="shared" si="19"/>
        <v>30000</v>
      </c>
      <c r="F230" s="206">
        <v>0</v>
      </c>
      <c r="G230" s="198">
        <v>18000</v>
      </c>
      <c r="H230" s="198">
        <v>12000</v>
      </c>
      <c r="I230" s="192">
        <v>0</v>
      </c>
      <c r="J230" s="113"/>
      <c r="K230" s="144"/>
      <c r="L230" s="144"/>
      <c r="M230" s="144"/>
      <c r="N230" s="144"/>
      <c r="O230" s="144"/>
      <c r="P230" s="190">
        <v>0</v>
      </c>
      <c r="Q230" s="192">
        <v>0</v>
      </c>
      <c r="R230" s="189">
        <v>0</v>
      </c>
    </row>
    <row r="231" spans="1:24" ht="25.5" customHeight="1" x14ac:dyDescent="0.2">
      <c r="A231" s="248" t="s">
        <v>77</v>
      </c>
      <c r="B231" s="247" t="s">
        <v>229</v>
      </c>
      <c r="C231" s="248" t="s">
        <v>199</v>
      </c>
      <c r="D231" s="248">
        <v>1</v>
      </c>
      <c r="E231" s="249">
        <f t="shared" si="19"/>
        <v>80000</v>
      </c>
      <c r="F231" s="206">
        <v>0</v>
      </c>
      <c r="G231" s="198">
        <v>48000</v>
      </c>
      <c r="H231" s="198">
        <v>32000</v>
      </c>
      <c r="I231" s="192">
        <v>0</v>
      </c>
      <c r="J231" s="113"/>
      <c r="K231" s="144"/>
      <c r="L231" s="144"/>
      <c r="M231" s="144"/>
      <c r="N231" s="144"/>
      <c r="O231" s="144"/>
      <c r="P231" s="192">
        <v>0</v>
      </c>
      <c r="Q231" s="192">
        <v>0</v>
      </c>
      <c r="R231" s="189">
        <v>0</v>
      </c>
    </row>
    <row r="232" spans="1:24" ht="25.5" x14ac:dyDescent="0.2">
      <c r="A232" s="248" t="s">
        <v>78</v>
      </c>
      <c r="B232" s="247" t="s">
        <v>230</v>
      </c>
      <c r="C232" s="248" t="s">
        <v>199</v>
      </c>
      <c r="D232" s="248">
        <v>1</v>
      </c>
      <c r="E232" s="249">
        <f t="shared" si="19"/>
        <v>30000</v>
      </c>
      <c r="F232" s="206">
        <v>0</v>
      </c>
      <c r="G232" s="198">
        <v>18000</v>
      </c>
      <c r="H232" s="198">
        <v>12000</v>
      </c>
      <c r="I232" s="192">
        <v>0</v>
      </c>
      <c r="J232" s="113"/>
      <c r="K232" s="144"/>
      <c r="L232" s="144"/>
      <c r="M232" s="144"/>
      <c r="N232" s="144"/>
      <c r="O232" s="144"/>
      <c r="P232" s="190">
        <v>0</v>
      </c>
      <c r="Q232" s="192">
        <v>0</v>
      </c>
      <c r="R232" s="189">
        <v>0</v>
      </c>
    </row>
    <row r="233" spans="1:24" ht="25.5" x14ac:dyDescent="0.2">
      <c r="A233" s="248" t="s">
        <v>79</v>
      </c>
      <c r="B233" s="247" t="s">
        <v>231</v>
      </c>
      <c r="C233" s="248" t="s">
        <v>199</v>
      </c>
      <c r="D233" s="248">
        <v>1</v>
      </c>
      <c r="E233" s="249">
        <f t="shared" si="19"/>
        <v>500000</v>
      </c>
      <c r="F233" s="206">
        <v>0</v>
      </c>
      <c r="G233" s="198">
        <v>300000</v>
      </c>
      <c r="H233" s="198">
        <v>200000</v>
      </c>
      <c r="I233" s="192">
        <v>0</v>
      </c>
      <c r="J233" s="113"/>
      <c r="K233" s="144"/>
      <c r="L233" s="144"/>
      <c r="M233" s="144"/>
      <c r="N233" s="144"/>
      <c r="O233" s="144"/>
      <c r="P233" s="190">
        <v>0</v>
      </c>
      <c r="Q233" s="192">
        <v>0</v>
      </c>
      <c r="R233" s="189">
        <v>0</v>
      </c>
    </row>
    <row r="234" spans="1:24" x14ac:dyDescent="0.2">
      <c r="A234" s="248" t="s">
        <v>80</v>
      </c>
      <c r="B234" s="247" t="s">
        <v>232</v>
      </c>
      <c r="C234" s="248" t="s">
        <v>203</v>
      </c>
      <c r="D234" s="248">
        <v>1</v>
      </c>
      <c r="E234" s="249">
        <f t="shared" si="19"/>
        <v>550000</v>
      </c>
      <c r="F234" s="206">
        <v>0</v>
      </c>
      <c r="G234" s="198">
        <v>330000</v>
      </c>
      <c r="H234" s="198">
        <v>220000</v>
      </c>
      <c r="I234" s="192">
        <v>0</v>
      </c>
      <c r="J234" s="113"/>
      <c r="K234" s="144"/>
      <c r="L234" s="144"/>
      <c r="M234" s="144"/>
      <c r="N234" s="144"/>
      <c r="O234" s="144"/>
      <c r="P234" s="6">
        <f>P235+P236+P237</f>
        <v>0</v>
      </c>
      <c r="Q234" s="6">
        <f>Q235+Q236+Q237</f>
        <v>0</v>
      </c>
      <c r="R234" s="108">
        <v>0</v>
      </c>
    </row>
    <row r="235" spans="1:24" x14ac:dyDescent="0.2">
      <c r="A235" s="15"/>
      <c r="B235" s="19" t="s">
        <v>56</v>
      </c>
      <c r="C235" s="15" t="s">
        <v>35</v>
      </c>
      <c r="D235" s="15" t="s">
        <v>36</v>
      </c>
      <c r="E235" s="13">
        <f>E213+E214+E215+E220+E221+E222+E223+E224+E225+E226+E229+E230+E231+E232+E233+E234</f>
        <v>1548603.5</v>
      </c>
      <c r="F235" s="213">
        <f>F213+F214+F215+F220+F221+F222+F223+F224+F225+F226+F229+F230+F231+F232+F233+F234</f>
        <v>198603.5</v>
      </c>
      <c r="G235" s="13">
        <f>G213+G214+G215+G220+G221+G222+G223+G224+G225+G226+G229+G230+G231+G232+G233+G234</f>
        <v>810000</v>
      </c>
      <c r="H235" s="13">
        <f>H213+H214+H215+H220+H221+H222+H223+H224+H225+H226+H229+H230+H231+H232+H233+H234</f>
        <v>540000</v>
      </c>
      <c r="I235" s="15">
        <v>0</v>
      </c>
      <c r="J235" s="200"/>
      <c r="K235" s="199" t="s">
        <v>56</v>
      </c>
      <c r="L235" s="194" t="s">
        <v>35</v>
      </c>
      <c r="M235" s="194" t="s">
        <v>36</v>
      </c>
      <c r="N235" s="79">
        <f>N218+N219</f>
        <v>134584.40000000002</v>
      </c>
      <c r="O235" s="79">
        <f>O218+O219</f>
        <v>134584.40000000002</v>
      </c>
      <c r="P235" s="192">
        <v>0</v>
      </c>
      <c r="Q235" s="192">
        <v>0</v>
      </c>
      <c r="R235" s="189">
        <v>0</v>
      </c>
    </row>
    <row r="236" spans="1:24" ht="31.5" customHeight="1" x14ac:dyDescent="0.2">
      <c r="A236" s="14"/>
      <c r="B236" s="377" t="s">
        <v>47</v>
      </c>
      <c r="C236" s="377"/>
      <c r="D236" s="377"/>
      <c r="E236" s="377"/>
      <c r="F236" s="377"/>
      <c r="G236" s="377"/>
      <c r="H236" s="377"/>
      <c r="I236" s="39"/>
      <c r="J236" s="200"/>
      <c r="K236" s="199" t="s">
        <v>47</v>
      </c>
      <c r="L236" s="199"/>
      <c r="M236" s="199"/>
      <c r="N236" s="199"/>
      <c r="O236" s="199"/>
      <c r="P236" s="196">
        <v>0</v>
      </c>
      <c r="Q236" s="196">
        <v>0</v>
      </c>
      <c r="R236" s="189">
        <v>0</v>
      </c>
    </row>
    <row r="237" spans="1:24" x14ac:dyDescent="0.2">
      <c r="A237" s="15"/>
      <c r="B237" s="19" t="s">
        <v>8</v>
      </c>
      <c r="C237" s="15" t="s">
        <v>23</v>
      </c>
      <c r="D237" s="15">
        <v>1</v>
      </c>
      <c r="E237" s="13">
        <f>E238</f>
        <v>217.3</v>
      </c>
      <c r="F237" s="213">
        <f>F238</f>
        <v>217.3</v>
      </c>
      <c r="G237" s="30">
        <v>0</v>
      </c>
      <c r="H237" s="30">
        <v>0</v>
      </c>
      <c r="I237" s="15">
        <v>0</v>
      </c>
      <c r="J237" s="200"/>
      <c r="K237" s="8" t="s">
        <v>8</v>
      </c>
      <c r="L237" s="6" t="s">
        <v>23</v>
      </c>
      <c r="M237" s="6">
        <v>1</v>
      </c>
      <c r="N237" s="9">
        <f>N238</f>
        <v>217.3</v>
      </c>
      <c r="O237" s="9">
        <f>O238</f>
        <v>217.3</v>
      </c>
      <c r="P237" s="196">
        <v>0</v>
      </c>
      <c r="Q237" s="196">
        <v>0</v>
      </c>
      <c r="R237" s="189">
        <v>0</v>
      </c>
      <c r="S237" s="135"/>
      <c r="T237" s="8"/>
      <c r="U237" s="6"/>
      <c r="V237" s="6"/>
      <c r="W237" s="9"/>
      <c r="X237" s="9"/>
    </row>
    <row r="238" spans="1:24" ht="25.5" x14ac:dyDescent="0.2">
      <c r="A238" s="276" t="s">
        <v>81</v>
      </c>
      <c r="B238" s="275" t="s">
        <v>49</v>
      </c>
      <c r="C238" s="276" t="s">
        <v>23</v>
      </c>
      <c r="D238" s="276">
        <v>1</v>
      </c>
      <c r="E238" s="277">
        <f>F238+G238+H238+I238</f>
        <v>217.3</v>
      </c>
      <c r="F238" s="209">
        <v>217.3</v>
      </c>
      <c r="G238" s="190">
        <v>0</v>
      </c>
      <c r="H238" s="190">
        <v>0</v>
      </c>
      <c r="I238" s="192">
        <v>0</v>
      </c>
      <c r="J238" s="195" t="s">
        <v>32</v>
      </c>
      <c r="K238" s="251" t="s">
        <v>49</v>
      </c>
      <c r="L238" s="192" t="s">
        <v>23</v>
      </c>
      <c r="M238" s="192">
        <v>1</v>
      </c>
      <c r="N238" s="198">
        <v>217.3</v>
      </c>
      <c r="O238" s="198">
        <v>217.3</v>
      </c>
      <c r="P238" s="151">
        <f>P234+P229</f>
        <v>0</v>
      </c>
      <c r="Q238" s="194">
        <f>Q234+Q229</f>
        <v>0</v>
      </c>
      <c r="R238" s="194">
        <v>0</v>
      </c>
    </row>
    <row r="239" spans="1:24" x14ac:dyDescent="0.2">
      <c r="A239" s="15"/>
      <c r="B239" s="19" t="s">
        <v>50</v>
      </c>
      <c r="C239" s="15" t="s">
        <v>35</v>
      </c>
      <c r="D239" s="15" t="s">
        <v>36</v>
      </c>
      <c r="E239" s="13">
        <f t="shared" ref="E239" si="23">E238</f>
        <v>217.3</v>
      </c>
      <c r="F239" s="213">
        <f>F237</f>
        <v>217.3</v>
      </c>
      <c r="G239" s="30">
        <v>0</v>
      </c>
      <c r="H239" s="30">
        <v>0</v>
      </c>
      <c r="I239" s="15">
        <v>0</v>
      </c>
      <c r="J239" s="200"/>
      <c r="K239" s="187" t="s">
        <v>50</v>
      </c>
      <c r="L239" s="14" t="s">
        <v>35</v>
      </c>
      <c r="M239" s="14" t="s">
        <v>36</v>
      </c>
      <c r="N239" s="79">
        <f>N238</f>
        <v>217.3</v>
      </c>
      <c r="O239" s="79">
        <f>O237</f>
        <v>217.3</v>
      </c>
      <c r="P239" s="199"/>
      <c r="Q239" s="199"/>
      <c r="R239" s="7"/>
    </row>
    <row r="240" spans="1:24" x14ac:dyDescent="0.2">
      <c r="A240" s="24"/>
      <c r="B240" s="384" t="s">
        <v>71</v>
      </c>
      <c r="C240" s="385"/>
      <c r="D240" s="385"/>
      <c r="E240" s="385"/>
      <c r="F240" s="385"/>
      <c r="G240" s="385"/>
      <c r="H240" s="385"/>
      <c r="I240" s="386"/>
      <c r="J240" s="200"/>
      <c r="K240" s="137" t="s">
        <v>71</v>
      </c>
      <c r="L240" s="137"/>
      <c r="M240" s="137"/>
      <c r="N240" s="137"/>
      <c r="O240" s="137"/>
      <c r="P240" s="6">
        <f t="shared" ref="P240:Q240" si="24">P241+P242+P243+P244</f>
        <v>0</v>
      </c>
      <c r="Q240" s="152">
        <f t="shared" si="24"/>
        <v>0</v>
      </c>
      <c r="R240" s="108">
        <v>0</v>
      </c>
    </row>
    <row r="241" spans="1:18" x14ac:dyDescent="0.2">
      <c r="A241" s="15"/>
      <c r="B241" s="19" t="s">
        <v>59</v>
      </c>
      <c r="C241" s="15"/>
      <c r="D241" s="15"/>
      <c r="E241" s="13">
        <f>E266+E281+E285</f>
        <v>757004.5</v>
      </c>
      <c r="F241" s="213">
        <f>F266+F281+F285</f>
        <v>757004.5</v>
      </c>
      <c r="G241" s="15">
        <v>0</v>
      </c>
      <c r="H241" s="15">
        <v>0</v>
      </c>
      <c r="I241" s="15">
        <v>0</v>
      </c>
      <c r="J241" s="200"/>
      <c r="K241" s="19" t="s">
        <v>59</v>
      </c>
      <c r="L241" s="15"/>
      <c r="M241" s="15"/>
      <c r="N241" s="13">
        <f>N266+N281+N285</f>
        <v>387788.80000000005</v>
      </c>
      <c r="O241" s="13">
        <f>O266+O281+O285</f>
        <v>387788.80000000005</v>
      </c>
      <c r="P241" s="192">
        <v>0</v>
      </c>
      <c r="Q241" s="192">
        <v>0</v>
      </c>
      <c r="R241" s="189">
        <v>0</v>
      </c>
    </row>
    <row r="242" spans="1:18" ht="47.25" customHeight="1" x14ac:dyDescent="0.2">
      <c r="A242" s="39"/>
      <c r="B242" s="377" t="s">
        <v>7</v>
      </c>
      <c r="C242" s="377"/>
      <c r="D242" s="377"/>
      <c r="E242" s="377"/>
      <c r="F242" s="377"/>
      <c r="G242" s="377"/>
      <c r="H242" s="377"/>
      <c r="I242" s="39"/>
      <c r="J242" s="195"/>
      <c r="K242" s="199" t="s">
        <v>7</v>
      </c>
      <c r="L242" s="199"/>
      <c r="M242" s="199"/>
      <c r="N242" s="199"/>
      <c r="O242" s="199"/>
      <c r="P242" s="192">
        <v>0</v>
      </c>
      <c r="Q242" s="192">
        <v>0</v>
      </c>
      <c r="R242" s="189">
        <v>0</v>
      </c>
    </row>
    <row r="243" spans="1:18" ht="25.5" x14ac:dyDescent="0.2">
      <c r="A243" s="276" t="s">
        <v>10</v>
      </c>
      <c r="B243" s="275" t="s">
        <v>204</v>
      </c>
      <c r="C243" s="276" t="s">
        <v>9</v>
      </c>
      <c r="D243" s="276">
        <v>1250</v>
      </c>
      <c r="E243" s="276">
        <f>F243+G243+H243+I243</f>
        <v>23656.6</v>
      </c>
      <c r="F243" s="206">
        <v>23656.6</v>
      </c>
      <c r="G243" s="192">
        <v>0</v>
      </c>
      <c r="H243" s="192">
        <v>0</v>
      </c>
      <c r="I243" s="192">
        <v>0</v>
      </c>
      <c r="J243" s="195" t="s">
        <v>10</v>
      </c>
      <c r="K243" s="252" t="s">
        <v>317</v>
      </c>
      <c r="L243" s="192" t="s">
        <v>9</v>
      </c>
      <c r="M243" s="192">
        <v>1250</v>
      </c>
      <c r="N243" s="192">
        <f>O243+P192+Q192+R192</f>
        <v>23654.7</v>
      </c>
      <c r="O243" s="192">
        <v>23654.7</v>
      </c>
      <c r="P243" s="192">
        <v>0</v>
      </c>
      <c r="Q243" s="192">
        <v>0</v>
      </c>
      <c r="R243" s="189">
        <v>0</v>
      </c>
    </row>
    <row r="244" spans="1:18" ht="25.5" x14ac:dyDescent="0.2">
      <c r="A244" s="276" t="s">
        <v>11</v>
      </c>
      <c r="B244" s="275" t="s">
        <v>205</v>
      </c>
      <c r="C244" s="276" t="s">
        <v>9</v>
      </c>
      <c r="D244" s="276">
        <v>910</v>
      </c>
      <c r="E244" s="276">
        <f t="shared" ref="E244:E252" si="25">F244+G244+H244+I244</f>
        <v>46752.5</v>
      </c>
      <c r="F244" s="206">
        <v>46752.5</v>
      </c>
      <c r="G244" s="192">
        <v>0</v>
      </c>
      <c r="H244" s="192">
        <v>0</v>
      </c>
      <c r="I244" s="192">
        <v>0</v>
      </c>
      <c r="J244" s="195" t="s">
        <v>11</v>
      </c>
      <c r="K244" s="252" t="s">
        <v>318</v>
      </c>
      <c r="L244" s="192" t="s">
        <v>9</v>
      </c>
      <c r="M244" s="192">
        <v>910</v>
      </c>
      <c r="N244" s="192">
        <f>O244+P193+Q193+R193</f>
        <v>46748.9</v>
      </c>
      <c r="O244" s="192">
        <v>46748.9</v>
      </c>
      <c r="P244" s="192">
        <v>0</v>
      </c>
      <c r="Q244" s="192">
        <v>0</v>
      </c>
      <c r="R244" s="189">
        <v>0</v>
      </c>
    </row>
    <row r="245" spans="1:18" ht="25.5" x14ac:dyDescent="0.2">
      <c r="A245" s="276" t="s">
        <v>12</v>
      </c>
      <c r="B245" s="275" t="s">
        <v>206</v>
      </c>
      <c r="C245" s="276" t="s">
        <v>9</v>
      </c>
      <c r="D245" s="276">
        <v>1009</v>
      </c>
      <c r="E245" s="276">
        <f t="shared" si="25"/>
        <v>44948.6</v>
      </c>
      <c r="F245" s="206">
        <v>44948.6</v>
      </c>
      <c r="G245" s="192">
        <v>0</v>
      </c>
      <c r="H245" s="192">
        <v>0</v>
      </c>
      <c r="I245" s="192">
        <v>0</v>
      </c>
      <c r="J245" s="195" t="s">
        <v>12</v>
      </c>
      <c r="K245" s="252" t="s">
        <v>319</v>
      </c>
      <c r="L245" s="192" t="s">
        <v>9</v>
      </c>
      <c r="M245" s="192">
        <v>1009</v>
      </c>
      <c r="N245" s="192">
        <f>O245+P194+Q194+R194</f>
        <v>44945.1</v>
      </c>
      <c r="O245" s="192">
        <v>44945.1</v>
      </c>
      <c r="P245" s="6">
        <f t="shared" ref="P245" si="26">P246+P247</f>
        <v>0</v>
      </c>
      <c r="Q245" s="6">
        <v>0</v>
      </c>
      <c r="R245" s="108">
        <v>0</v>
      </c>
    </row>
    <row r="246" spans="1:18" ht="25.5" x14ac:dyDescent="0.2">
      <c r="A246" s="276" t="s">
        <v>13</v>
      </c>
      <c r="B246" s="275" t="s">
        <v>207</v>
      </c>
      <c r="C246" s="276" t="s">
        <v>9</v>
      </c>
      <c r="D246" s="276">
        <v>342</v>
      </c>
      <c r="E246" s="276">
        <f t="shared" si="25"/>
        <v>7560.3</v>
      </c>
      <c r="F246" s="206">
        <v>7560.3</v>
      </c>
      <c r="G246" s="192">
        <v>0</v>
      </c>
      <c r="H246" s="192">
        <v>0</v>
      </c>
      <c r="I246" s="192">
        <v>0</v>
      </c>
      <c r="J246" s="195" t="s">
        <v>13</v>
      </c>
      <c r="K246" s="252" t="s">
        <v>320</v>
      </c>
      <c r="L246" s="192" t="s">
        <v>9</v>
      </c>
      <c r="M246" s="192">
        <v>342</v>
      </c>
      <c r="N246" s="192">
        <f>O246+P195+Q195+R195</f>
        <v>7559.7</v>
      </c>
      <c r="O246" s="192">
        <v>7559.7</v>
      </c>
      <c r="P246" s="192">
        <v>0</v>
      </c>
      <c r="Q246" s="192">
        <v>0</v>
      </c>
      <c r="R246" s="189">
        <v>0</v>
      </c>
    </row>
    <row r="247" spans="1:18" ht="25.5" x14ac:dyDescent="0.2">
      <c r="A247" s="276" t="s">
        <v>14</v>
      </c>
      <c r="B247" s="275" t="s">
        <v>208</v>
      </c>
      <c r="C247" s="276" t="s">
        <v>9</v>
      </c>
      <c r="D247" s="276">
        <v>770</v>
      </c>
      <c r="E247" s="276">
        <f t="shared" si="25"/>
        <v>28608.9</v>
      </c>
      <c r="F247" s="206">
        <v>28608.9</v>
      </c>
      <c r="G247" s="192">
        <v>0</v>
      </c>
      <c r="H247" s="192">
        <v>0</v>
      </c>
      <c r="I247" s="192">
        <v>0</v>
      </c>
      <c r="J247" s="195" t="s">
        <v>14</v>
      </c>
      <c r="K247" s="252" t="s">
        <v>322</v>
      </c>
      <c r="L247" s="192" t="s">
        <v>9</v>
      </c>
      <c r="M247" s="192">
        <v>770</v>
      </c>
      <c r="N247" s="192">
        <f>O247+P197+Q197+R197</f>
        <v>28609.3</v>
      </c>
      <c r="O247" s="192">
        <v>28609.3</v>
      </c>
      <c r="P247" s="196">
        <v>0</v>
      </c>
      <c r="Q247" s="196">
        <v>0</v>
      </c>
      <c r="R247" s="189">
        <v>0</v>
      </c>
    </row>
    <row r="248" spans="1:18" ht="25.5" customHeight="1" x14ac:dyDescent="0.2">
      <c r="A248" s="276" t="s">
        <v>15</v>
      </c>
      <c r="B248" s="275" t="s">
        <v>209</v>
      </c>
      <c r="C248" s="276" t="s">
        <v>113</v>
      </c>
      <c r="D248" s="276">
        <v>736</v>
      </c>
      <c r="E248" s="276">
        <f t="shared" si="25"/>
        <v>46223.1</v>
      </c>
      <c r="F248" s="206">
        <v>46223.1</v>
      </c>
      <c r="G248" s="192">
        <v>0</v>
      </c>
      <c r="H248" s="192">
        <v>0</v>
      </c>
      <c r="I248" s="192">
        <v>0</v>
      </c>
      <c r="J248" s="113"/>
      <c r="K248" s="144"/>
      <c r="L248" s="144"/>
      <c r="M248" s="144"/>
      <c r="N248" s="144"/>
      <c r="O248" s="144"/>
      <c r="P248" s="194">
        <f>P240+P245</f>
        <v>0</v>
      </c>
      <c r="Q248" s="151">
        <f>Q240+Q245</f>
        <v>0</v>
      </c>
      <c r="R248" s="194">
        <v>0</v>
      </c>
    </row>
    <row r="249" spans="1:18" ht="25.5" x14ac:dyDescent="0.2">
      <c r="A249" s="276" t="s">
        <v>16</v>
      </c>
      <c r="B249" s="275" t="s">
        <v>210</v>
      </c>
      <c r="C249" s="276" t="s">
        <v>113</v>
      </c>
      <c r="D249" s="276">
        <v>1834</v>
      </c>
      <c r="E249" s="276">
        <f t="shared" si="25"/>
        <v>124980.1</v>
      </c>
      <c r="F249" s="206">
        <v>124980.1</v>
      </c>
      <c r="G249" s="192">
        <v>0</v>
      </c>
      <c r="H249" s="192">
        <v>0</v>
      </c>
      <c r="I249" s="192">
        <v>0</v>
      </c>
      <c r="J249" s="113"/>
      <c r="K249" s="144"/>
      <c r="L249" s="144"/>
      <c r="M249" s="144"/>
      <c r="N249" s="144"/>
      <c r="O249" s="144"/>
      <c r="P249" s="199"/>
      <c r="Q249" s="199"/>
      <c r="R249" s="7"/>
    </row>
    <row r="250" spans="1:18" ht="27.75" customHeight="1" x14ac:dyDescent="0.2">
      <c r="A250" s="276" t="s">
        <v>17</v>
      </c>
      <c r="B250" s="275" t="s">
        <v>134</v>
      </c>
      <c r="C250" s="276" t="s">
        <v>113</v>
      </c>
      <c r="D250" s="276">
        <v>430</v>
      </c>
      <c r="E250" s="276">
        <f t="shared" si="25"/>
        <v>1879.7</v>
      </c>
      <c r="F250" s="209">
        <v>1879.7</v>
      </c>
      <c r="G250" s="192">
        <v>0</v>
      </c>
      <c r="H250" s="192">
        <v>0</v>
      </c>
      <c r="I250" s="192">
        <v>0</v>
      </c>
      <c r="J250" s="113"/>
      <c r="K250" s="144"/>
      <c r="L250" s="144"/>
      <c r="M250" s="144"/>
      <c r="N250" s="144"/>
      <c r="O250" s="144"/>
      <c r="P250" s="152">
        <f>P251</f>
        <v>0</v>
      </c>
      <c r="Q250" s="152">
        <f>Q251</f>
        <v>0</v>
      </c>
      <c r="R250" s="108">
        <v>0</v>
      </c>
    </row>
    <row r="251" spans="1:18" ht="38.25" x14ac:dyDescent="0.2">
      <c r="A251" s="276" t="s">
        <v>18</v>
      </c>
      <c r="B251" s="275" t="s">
        <v>135</v>
      </c>
      <c r="C251" s="276" t="s">
        <v>113</v>
      </c>
      <c r="D251" s="276">
        <v>280</v>
      </c>
      <c r="E251" s="276">
        <f t="shared" si="25"/>
        <v>1401.7</v>
      </c>
      <c r="F251" s="209">
        <v>1401.7</v>
      </c>
      <c r="G251" s="192">
        <v>0</v>
      </c>
      <c r="H251" s="192">
        <v>0</v>
      </c>
      <c r="I251" s="192">
        <v>0</v>
      </c>
      <c r="J251" s="113"/>
      <c r="K251" s="144"/>
      <c r="L251" s="144"/>
      <c r="M251" s="144"/>
      <c r="N251" s="144"/>
      <c r="O251" s="144"/>
      <c r="P251" s="190">
        <v>0</v>
      </c>
      <c r="Q251" s="190">
        <v>0</v>
      </c>
      <c r="R251" s="189">
        <v>0</v>
      </c>
    </row>
    <row r="252" spans="1:18" ht="38.25" x14ac:dyDescent="0.2">
      <c r="A252" s="276" t="s">
        <v>19</v>
      </c>
      <c r="B252" s="275" t="s">
        <v>136</v>
      </c>
      <c r="C252" s="276" t="s">
        <v>113</v>
      </c>
      <c r="D252" s="276">
        <v>4636</v>
      </c>
      <c r="E252" s="276">
        <f t="shared" si="25"/>
        <v>9422.4</v>
      </c>
      <c r="F252" s="206">
        <v>9422.4</v>
      </c>
      <c r="G252" s="192">
        <v>0</v>
      </c>
      <c r="H252" s="192">
        <v>0</v>
      </c>
      <c r="I252" s="192">
        <v>0</v>
      </c>
      <c r="J252" s="113"/>
      <c r="K252" s="144"/>
      <c r="L252" s="144"/>
      <c r="M252" s="144"/>
      <c r="N252" s="144"/>
      <c r="O252" s="144"/>
      <c r="P252" s="151">
        <f t="shared" ref="P252:Q252" si="27">P251</f>
        <v>0</v>
      </c>
      <c r="Q252" s="151">
        <f t="shared" si="27"/>
        <v>0</v>
      </c>
      <c r="R252" s="194">
        <v>0</v>
      </c>
    </row>
    <row r="253" spans="1:18" ht="25.5" x14ac:dyDescent="0.2">
      <c r="A253" s="192"/>
      <c r="B253" s="191"/>
      <c r="C253" s="192"/>
      <c r="D253" s="192"/>
      <c r="E253" s="192"/>
      <c r="F253" s="206"/>
      <c r="G253" s="192"/>
      <c r="H253" s="192"/>
      <c r="I253" s="192"/>
      <c r="J253" s="195" t="s">
        <v>15</v>
      </c>
      <c r="K253" s="252" t="s">
        <v>321</v>
      </c>
      <c r="L253" s="192" t="s">
        <v>9</v>
      </c>
      <c r="M253" s="192">
        <v>343</v>
      </c>
      <c r="N253" s="192">
        <f>O253+P196+Q196+R196</f>
        <v>4652.8999999999996</v>
      </c>
      <c r="O253" s="192">
        <v>4652.8999999999996</v>
      </c>
      <c r="P253" s="151"/>
      <c r="Q253" s="151"/>
      <c r="R253" s="194"/>
    </row>
    <row r="254" spans="1:18" ht="25.5" x14ac:dyDescent="0.2">
      <c r="A254" s="192"/>
      <c r="B254" s="191"/>
      <c r="C254" s="192"/>
      <c r="D254" s="192"/>
      <c r="E254" s="192"/>
      <c r="F254" s="206"/>
      <c r="G254" s="192"/>
      <c r="H254" s="192"/>
      <c r="I254" s="192"/>
      <c r="J254" s="195" t="s">
        <v>16</v>
      </c>
      <c r="K254" s="252" t="s">
        <v>316</v>
      </c>
      <c r="L254" s="192" t="s">
        <v>9</v>
      </c>
      <c r="M254" s="192">
        <v>767</v>
      </c>
      <c r="N254" s="192">
        <f>O254+P191+Q191+R191</f>
        <v>71036.100000000006</v>
      </c>
      <c r="O254" s="192">
        <v>71036.100000000006</v>
      </c>
      <c r="P254" s="151"/>
      <c r="Q254" s="151"/>
      <c r="R254" s="194"/>
    </row>
    <row r="255" spans="1:18" x14ac:dyDescent="0.2">
      <c r="A255" s="192"/>
      <c r="B255" s="191"/>
      <c r="C255" s="192"/>
      <c r="D255" s="192"/>
      <c r="E255" s="192"/>
      <c r="F255" s="206"/>
      <c r="G255" s="192"/>
      <c r="H255" s="192"/>
      <c r="I255" s="192"/>
      <c r="J255" s="195"/>
      <c r="K255" s="8" t="s">
        <v>8</v>
      </c>
      <c r="L255" s="6" t="s">
        <v>9</v>
      </c>
      <c r="M255" s="6">
        <f>M254+M243+M244+M245+M246+M253+M247</f>
        <v>5391</v>
      </c>
      <c r="N255" s="9">
        <f>N254+N243+N244+N245+N246+N253+N247</f>
        <v>227206.7</v>
      </c>
      <c r="O255" s="9">
        <f>O254+O243+O244+O245+O246+O253+O247</f>
        <v>227206.7</v>
      </c>
      <c r="P255" s="151"/>
      <c r="Q255" s="151"/>
      <c r="R255" s="194"/>
    </row>
    <row r="256" spans="1:18" x14ac:dyDescent="0.2">
      <c r="A256" s="192"/>
      <c r="B256" s="191"/>
      <c r="C256" s="192"/>
      <c r="D256" s="192"/>
      <c r="E256" s="192"/>
      <c r="F256" s="206"/>
      <c r="G256" s="192"/>
      <c r="H256" s="192"/>
      <c r="I256" s="192"/>
      <c r="J256" s="195"/>
      <c r="K256" s="19" t="s">
        <v>254</v>
      </c>
      <c r="L256" s="6" t="s">
        <v>23</v>
      </c>
      <c r="M256" s="6">
        <f>M262+M263+M264+M265</f>
        <v>4</v>
      </c>
      <c r="N256" s="9">
        <f>N262+N263+N264+N265</f>
        <v>37888.199999999997</v>
      </c>
      <c r="O256" s="15">
        <f>O262+O263+O264+O265</f>
        <v>37888.199999999997</v>
      </c>
      <c r="P256" s="151"/>
      <c r="Q256" s="151"/>
      <c r="R256" s="194"/>
    </row>
    <row r="257" spans="1:24" x14ac:dyDescent="0.2">
      <c r="A257" s="278" t="s">
        <v>20</v>
      </c>
      <c r="B257" s="285" t="s">
        <v>121</v>
      </c>
      <c r="C257" s="278" t="s">
        <v>23</v>
      </c>
      <c r="D257" s="278"/>
      <c r="E257" s="278">
        <f>F257+G257+H257+I257</f>
        <v>0</v>
      </c>
      <c r="F257" s="278"/>
      <c r="G257" s="192">
        <v>0</v>
      </c>
      <c r="H257" s="192">
        <v>0</v>
      </c>
      <c r="I257" s="192">
        <v>0</v>
      </c>
      <c r="J257" s="113"/>
      <c r="K257" s="144"/>
      <c r="L257" s="144"/>
      <c r="M257" s="144"/>
      <c r="N257" s="144"/>
      <c r="O257" s="144"/>
      <c r="P257" s="6"/>
      <c r="Q257" s="6"/>
      <c r="R257" s="26"/>
    </row>
    <row r="258" spans="1:24" x14ac:dyDescent="0.2">
      <c r="A258" s="278" t="s">
        <v>21</v>
      </c>
      <c r="B258" s="285" t="s">
        <v>137</v>
      </c>
      <c r="C258" s="278" t="s">
        <v>23</v>
      </c>
      <c r="D258" s="278"/>
      <c r="E258" s="278">
        <f t="shared" ref="E258:E261" si="28">F258+G258+H258+I258</f>
        <v>0</v>
      </c>
      <c r="F258" s="278"/>
      <c r="G258" s="192">
        <v>0</v>
      </c>
      <c r="H258" s="192">
        <v>0</v>
      </c>
      <c r="I258" s="192">
        <v>0</v>
      </c>
      <c r="J258" s="113"/>
      <c r="K258" s="144"/>
      <c r="L258" s="144"/>
      <c r="M258" s="144"/>
      <c r="N258" s="144"/>
      <c r="O258" s="144"/>
      <c r="P258" s="85"/>
      <c r="Q258" s="85"/>
      <c r="R258" s="83">
        <v>0</v>
      </c>
    </row>
    <row r="259" spans="1:24" ht="25.5" x14ac:dyDescent="0.2">
      <c r="A259" s="270" t="s">
        <v>22</v>
      </c>
      <c r="B259" s="285" t="s">
        <v>97</v>
      </c>
      <c r="C259" s="206" t="s">
        <v>23</v>
      </c>
      <c r="D259" s="206"/>
      <c r="E259" s="206">
        <f t="shared" si="28"/>
        <v>0</v>
      </c>
      <c r="F259" s="206"/>
      <c r="G259" s="192">
        <v>0</v>
      </c>
      <c r="H259" s="192">
        <v>0</v>
      </c>
      <c r="I259" s="192">
        <v>0</v>
      </c>
      <c r="J259" s="113"/>
      <c r="K259" s="144"/>
      <c r="L259" s="144"/>
      <c r="M259" s="144"/>
      <c r="N259" s="144"/>
      <c r="O259" s="144"/>
      <c r="P259" s="88">
        <f>P54+P111+P160+P203+P238</f>
        <v>0</v>
      </c>
      <c r="Q259" s="88">
        <f>Q54+Q111+Q160+Q203+Q238</f>
        <v>0</v>
      </c>
      <c r="R259" s="95">
        <v>0</v>
      </c>
    </row>
    <row r="260" spans="1:24" x14ac:dyDescent="0.2">
      <c r="A260" s="270" t="s">
        <v>24</v>
      </c>
      <c r="B260" s="285" t="s">
        <v>122</v>
      </c>
      <c r="C260" s="206" t="s">
        <v>23</v>
      </c>
      <c r="D260" s="206"/>
      <c r="E260" s="206">
        <f t="shared" si="28"/>
        <v>0</v>
      </c>
      <c r="F260" s="206"/>
      <c r="G260" s="192">
        <v>0</v>
      </c>
      <c r="H260" s="192">
        <v>0</v>
      </c>
      <c r="I260" s="192">
        <v>0</v>
      </c>
      <c r="J260" s="113"/>
      <c r="K260" s="144"/>
      <c r="L260" s="144"/>
      <c r="M260" s="144"/>
      <c r="N260" s="144"/>
      <c r="O260" s="144"/>
      <c r="P260" s="92">
        <f>P13+P79+P143+P190+P229</f>
        <v>0</v>
      </c>
      <c r="Q260" s="92">
        <f>Q13+Q79+Q143+Q190+Q229</f>
        <v>0</v>
      </c>
      <c r="R260" s="95">
        <v>0</v>
      </c>
    </row>
    <row r="261" spans="1:24" ht="25.5" x14ac:dyDescent="0.2">
      <c r="A261" s="248" t="s">
        <v>25</v>
      </c>
      <c r="B261" s="285" t="s">
        <v>138</v>
      </c>
      <c r="C261" s="248" t="s">
        <v>23</v>
      </c>
      <c r="D261" s="248"/>
      <c r="E261" s="248">
        <f t="shared" si="28"/>
        <v>0</v>
      </c>
      <c r="F261" s="206"/>
      <c r="G261" s="192">
        <v>0</v>
      </c>
      <c r="H261" s="192">
        <v>0</v>
      </c>
      <c r="I261" s="192">
        <v>0</v>
      </c>
      <c r="J261" s="195"/>
      <c r="K261" s="191"/>
      <c r="L261" s="192"/>
      <c r="M261" s="192"/>
      <c r="N261" s="192"/>
      <c r="O261" s="192"/>
      <c r="P261" s="92">
        <f>P27+P109+P158+P198+P234</f>
        <v>0</v>
      </c>
      <c r="Q261" s="92">
        <f>Q27+Q109+Q158+Q198+Q234</f>
        <v>0</v>
      </c>
      <c r="R261" s="95">
        <v>0</v>
      </c>
    </row>
    <row r="262" spans="1:24" ht="31.5" customHeight="1" x14ac:dyDescent="0.2">
      <c r="A262" s="192"/>
      <c r="B262" s="191"/>
      <c r="C262" s="192"/>
      <c r="D262" s="192"/>
      <c r="E262" s="192"/>
      <c r="F262" s="206"/>
      <c r="G262" s="192"/>
      <c r="H262" s="192"/>
      <c r="I262" s="192"/>
      <c r="J262" s="195" t="s">
        <v>17</v>
      </c>
      <c r="K262" s="191" t="s">
        <v>323</v>
      </c>
      <c r="L262" s="192" t="s">
        <v>23</v>
      </c>
      <c r="M262" s="192">
        <v>1</v>
      </c>
      <c r="N262" s="192">
        <f>O262+P199+Q199+R199</f>
        <v>8528.5</v>
      </c>
      <c r="O262" s="192">
        <v>8528.5</v>
      </c>
      <c r="P262" s="92"/>
      <c r="Q262" s="92"/>
      <c r="R262" s="95"/>
    </row>
    <row r="263" spans="1:24" ht="31.5" customHeight="1" x14ac:dyDescent="0.2">
      <c r="A263" s="192"/>
      <c r="B263" s="191"/>
      <c r="C263" s="192"/>
      <c r="D263" s="192"/>
      <c r="E263" s="192"/>
      <c r="F263" s="206"/>
      <c r="G263" s="192"/>
      <c r="H263" s="192"/>
      <c r="I263" s="192"/>
      <c r="J263" s="195" t="s">
        <v>18</v>
      </c>
      <c r="K263" s="191" t="s">
        <v>100</v>
      </c>
      <c r="L263" s="192" t="s">
        <v>23</v>
      </c>
      <c r="M263" s="192">
        <v>1</v>
      </c>
      <c r="N263" s="192">
        <f>O263+P200+Q200+R200</f>
        <v>6474.5</v>
      </c>
      <c r="O263" s="192">
        <v>6474.5</v>
      </c>
      <c r="P263" s="92"/>
      <c r="Q263" s="92"/>
      <c r="R263" s="95"/>
    </row>
    <row r="264" spans="1:24" x14ac:dyDescent="0.2">
      <c r="A264" s="192"/>
      <c r="B264" s="191"/>
      <c r="C264" s="192"/>
      <c r="D264" s="192"/>
      <c r="E264" s="192"/>
      <c r="F264" s="206"/>
      <c r="G264" s="192"/>
      <c r="H264" s="192"/>
      <c r="I264" s="192"/>
      <c r="J264" s="195" t="s">
        <v>19</v>
      </c>
      <c r="K264" s="253" t="s">
        <v>58</v>
      </c>
      <c r="L264" s="192" t="s">
        <v>23</v>
      </c>
      <c r="M264" s="192">
        <v>1</v>
      </c>
      <c r="N264" s="192">
        <f>O264+P201+Q201+R201</f>
        <v>9169.4</v>
      </c>
      <c r="O264" s="192">
        <v>9169.4</v>
      </c>
      <c r="P264" s="92"/>
      <c r="Q264" s="92"/>
      <c r="R264" s="95"/>
    </row>
    <row r="265" spans="1:24" ht="25.5" x14ac:dyDescent="0.2">
      <c r="A265" s="192"/>
      <c r="B265" s="191"/>
      <c r="C265" s="192"/>
      <c r="D265" s="192"/>
      <c r="E265" s="192"/>
      <c r="F265" s="206"/>
      <c r="G265" s="192"/>
      <c r="H265" s="192"/>
      <c r="I265" s="192"/>
      <c r="J265" s="195" t="s">
        <v>20</v>
      </c>
      <c r="K265" s="253" t="s">
        <v>267</v>
      </c>
      <c r="L265" s="196" t="s">
        <v>23</v>
      </c>
      <c r="M265" s="196">
        <v>1</v>
      </c>
      <c r="N265" s="192">
        <f>O265+P202+Q202+R202</f>
        <v>13715.8</v>
      </c>
      <c r="O265" s="192">
        <v>13715.8</v>
      </c>
      <c r="P265" s="92"/>
      <c r="Q265" s="92"/>
      <c r="R265" s="95"/>
    </row>
    <row r="266" spans="1:24" x14ac:dyDescent="0.2">
      <c r="A266" s="196"/>
      <c r="B266" s="19" t="s">
        <v>52</v>
      </c>
      <c r="C266" s="15" t="s">
        <v>35</v>
      </c>
      <c r="D266" s="15" t="s">
        <v>36</v>
      </c>
      <c r="E266" s="13">
        <f>E243+E244+E245+E246+E247+E248+E249+E250+E251+E252+E257+E258+E259+E260+E261</f>
        <v>335433.90000000008</v>
      </c>
      <c r="F266" s="213">
        <f>F243+F244+F245+F246+F247+F248+F249+F250+F251+F252+F257+F258+F259+F260+F261</f>
        <v>335433.90000000008</v>
      </c>
      <c r="G266" s="30">
        <v>0</v>
      </c>
      <c r="H266" s="15">
        <v>0</v>
      </c>
      <c r="I266" s="15">
        <v>0</v>
      </c>
      <c r="J266" s="200"/>
      <c r="K266" s="199" t="s">
        <v>52</v>
      </c>
      <c r="L266" s="194" t="s">
        <v>35</v>
      </c>
      <c r="M266" s="194" t="s">
        <v>36</v>
      </c>
      <c r="N266" s="79">
        <f>N256+N255</f>
        <v>265094.90000000002</v>
      </c>
      <c r="O266" s="79">
        <f>O255+O256</f>
        <v>265094.90000000002</v>
      </c>
      <c r="P266" s="88" t="e">
        <f>P70+P129+P180+P215+P248</f>
        <v>#REF!</v>
      </c>
      <c r="Q266" s="88" t="e">
        <f>Q70+Q129+Q180+Q215+Q248</f>
        <v>#REF!</v>
      </c>
      <c r="R266" s="93">
        <v>0</v>
      </c>
    </row>
    <row r="267" spans="1:24" x14ac:dyDescent="0.2">
      <c r="A267" s="39"/>
      <c r="B267" s="377" t="s">
        <v>37</v>
      </c>
      <c r="C267" s="377"/>
      <c r="D267" s="377"/>
      <c r="E267" s="377"/>
      <c r="F267" s="377"/>
      <c r="G267" s="377"/>
      <c r="H267" s="377"/>
      <c r="I267" s="39"/>
      <c r="J267" s="195"/>
      <c r="K267" s="199" t="s">
        <v>37</v>
      </c>
      <c r="L267" s="199"/>
      <c r="M267" s="199"/>
      <c r="N267" s="199"/>
      <c r="O267" s="199"/>
      <c r="P267" s="92" t="e">
        <f>P56+P113+P162+P207+P240</f>
        <v>#REF!</v>
      </c>
      <c r="Q267" s="92" t="e">
        <f>Q56+Q113+Q162+Q207+Q240</f>
        <v>#REF!</v>
      </c>
      <c r="R267" s="95">
        <v>0</v>
      </c>
    </row>
    <row r="268" spans="1:24" ht="25.5" x14ac:dyDescent="0.2">
      <c r="A268" s="276" t="s">
        <v>26</v>
      </c>
      <c r="B268" s="275" t="s">
        <v>211</v>
      </c>
      <c r="C268" s="276" t="s">
        <v>9</v>
      </c>
      <c r="D268" s="276">
        <v>668</v>
      </c>
      <c r="E268" s="276">
        <f>F268+G268+H268+I268</f>
        <v>26595.3</v>
      </c>
      <c r="F268" s="206">
        <v>26595.3</v>
      </c>
      <c r="G268" s="192">
        <v>0</v>
      </c>
      <c r="H268" s="192">
        <v>0</v>
      </c>
      <c r="I268" s="192">
        <v>0</v>
      </c>
      <c r="J268" s="195" t="s">
        <v>21</v>
      </c>
      <c r="K268" s="191" t="s">
        <v>324</v>
      </c>
      <c r="L268" s="192" t="s">
        <v>9</v>
      </c>
      <c r="M268" s="192">
        <v>190</v>
      </c>
      <c r="N268" s="192">
        <v>4849.8999999999996</v>
      </c>
      <c r="O268" s="192">
        <v>4849.8999999999996</v>
      </c>
      <c r="P268" s="92">
        <f>P60+P121++P171+P212+P245</f>
        <v>0</v>
      </c>
      <c r="Q268" s="92">
        <f>Q60+Q121+Q171+Q212+Q245</f>
        <v>0</v>
      </c>
      <c r="R268" s="95">
        <v>0</v>
      </c>
    </row>
    <row r="269" spans="1:24" ht="38.25" x14ac:dyDescent="0.2">
      <c r="A269" s="276" t="s">
        <v>27</v>
      </c>
      <c r="B269" s="275" t="s">
        <v>139</v>
      </c>
      <c r="C269" s="276" t="s">
        <v>113</v>
      </c>
      <c r="D269" s="276">
        <v>1937.5</v>
      </c>
      <c r="E269" s="276">
        <f t="shared" ref="E269:E272" si="29">F269+G269+H269+I269</f>
        <v>139070.9</v>
      </c>
      <c r="F269" s="206">
        <v>139070.9</v>
      </c>
      <c r="G269" s="192">
        <v>0</v>
      </c>
      <c r="H269" s="192">
        <v>0</v>
      </c>
      <c r="I269" s="192">
        <v>0</v>
      </c>
      <c r="J269" s="113"/>
      <c r="K269" s="144"/>
      <c r="L269" s="144"/>
      <c r="M269" s="144"/>
      <c r="N269" s="144"/>
      <c r="O269" s="144"/>
      <c r="P269" s="94">
        <v>0</v>
      </c>
      <c r="Q269" s="94">
        <v>0</v>
      </c>
      <c r="R269" s="93">
        <v>0</v>
      </c>
    </row>
    <row r="270" spans="1:24" ht="25.5" x14ac:dyDescent="0.2">
      <c r="A270" s="276" t="s">
        <v>28</v>
      </c>
      <c r="B270" s="275" t="s">
        <v>212</v>
      </c>
      <c r="C270" s="276" t="s">
        <v>114</v>
      </c>
      <c r="D270" s="276">
        <v>688</v>
      </c>
      <c r="E270" s="276">
        <f t="shared" si="29"/>
        <v>5263.9</v>
      </c>
      <c r="F270" s="206">
        <v>5263.9</v>
      </c>
      <c r="G270" s="192">
        <v>0</v>
      </c>
      <c r="H270" s="192">
        <v>0</v>
      </c>
      <c r="I270" s="192">
        <v>0</v>
      </c>
      <c r="J270" s="113"/>
      <c r="K270" s="144"/>
      <c r="L270" s="144"/>
      <c r="M270" s="144"/>
      <c r="N270" s="144"/>
      <c r="O270" s="144"/>
      <c r="P270" s="96">
        <v>0</v>
      </c>
      <c r="Q270" s="96">
        <f>Q72+Q131+Q182+Q221+Q250</f>
        <v>0</v>
      </c>
      <c r="R270" s="95">
        <v>0</v>
      </c>
      <c r="S270" s="136"/>
      <c r="T270" s="191"/>
      <c r="U270" s="192"/>
      <c r="V270" s="192"/>
      <c r="W270" s="192"/>
      <c r="X270" s="192"/>
    </row>
    <row r="271" spans="1:24" ht="38.25" x14ac:dyDescent="0.2">
      <c r="A271" s="276" t="s">
        <v>29</v>
      </c>
      <c r="B271" s="275" t="s">
        <v>140</v>
      </c>
      <c r="C271" s="276" t="s">
        <v>113</v>
      </c>
      <c r="D271" s="276">
        <v>2230</v>
      </c>
      <c r="E271" s="276">
        <f t="shared" si="29"/>
        <v>8959.1</v>
      </c>
      <c r="F271" s="206">
        <v>8959.1</v>
      </c>
      <c r="G271" s="192">
        <v>0</v>
      </c>
      <c r="H271" s="192">
        <v>0</v>
      </c>
      <c r="I271" s="192">
        <v>0</v>
      </c>
      <c r="J271" s="113"/>
      <c r="K271" s="144"/>
      <c r="L271" s="144"/>
      <c r="M271" s="144"/>
      <c r="N271" s="144"/>
      <c r="O271" s="144"/>
      <c r="P271" s="96">
        <v>0</v>
      </c>
      <c r="Q271" s="96">
        <v>0</v>
      </c>
      <c r="R271" s="95">
        <v>0</v>
      </c>
      <c r="S271" s="136"/>
      <c r="T271" s="191"/>
      <c r="U271" s="192"/>
      <c r="V271" s="192"/>
      <c r="W271" s="192"/>
      <c r="X271" s="192"/>
    </row>
    <row r="272" spans="1:24" ht="25.5" x14ac:dyDescent="0.2">
      <c r="A272" s="276" t="s">
        <v>31</v>
      </c>
      <c r="B272" s="275" t="s">
        <v>233</v>
      </c>
      <c r="C272" s="276" t="s">
        <v>113</v>
      </c>
      <c r="D272" s="276">
        <v>6267</v>
      </c>
      <c r="E272" s="276">
        <f t="shared" si="29"/>
        <v>241448.9</v>
      </c>
      <c r="F272" s="206">
        <v>241448.9</v>
      </c>
      <c r="G272" s="192">
        <v>0</v>
      </c>
      <c r="H272" s="192">
        <v>0</v>
      </c>
      <c r="I272" s="192">
        <v>0</v>
      </c>
      <c r="J272" s="113"/>
      <c r="K272" s="144"/>
      <c r="L272" s="144"/>
      <c r="M272" s="144"/>
      <c r="N272" s="144"/>
      <c r="O272" s="144"/>
      <c r="P272" s="97" t="e">
        <f>P259+P266+P269</f>
        <v>#REF!</v>
      </c>
      <c r="Q272" s="97" t="e">
        <f>Q259+Q266+Q269</f>
        <v>#REF!</v>
      </c>
      <c r="R272" s="103"/>
      <c r="S272" s="136"/>
      <c r="T272" s="191"/>
      <c r="U272" s="192"/>
      <c r="V272" s="192"/>
      <c r="W272" s="192"/>
      <c r="X272" s="192"/>
    </row>
    <row r="273" spans="1:24" ht="25.5" x14ac:dyDescent="0.2">
      <c r="A273" s="276"/>
      <c r="B273" s="275"/>
      <c r="C273" s="276"/>
      <c r="D273" s="276"/>
      <c r="E273" s="276"/>
      <c r="F273" s="206"/>
      <c r="G273" s="192"/>
      <c r="H273" s="192"/>
      <c r="I273" s="192"/>
      <c r="J273" s="195" t="s">
        <v>22</v>
      </c>
      <c r="K273" s="252" t="s">
        <v>313</v>
      </c>
      <c r="L273" s="192" t="s">
        <v>9</v>
      </c>
      <c r="M273" s="192">
        <v>426</v>
      </c>
      <c r="N273" s="192">
        <v>41708.699999999997</v>
      </c>
      <c r="O273" s="192">
        <v>41708.699999999997</v>
      </c>
      <c r="P273" s="97"/>
      <c r="Q273" s="97"/>
      <c r="R273" s="103"/>
      <c r="S273" s="136"/>
      <c r="T273" s="191"/>
      <c r="U273" s="192"/>
      <c r="V273" s="192"/>
      <c r="W273" s="192"/>
      <c r="X273" s="192"/>
    </row>
    <row r="274" spans="1:24" ht="25.5" x14ac:dyDescent="0.2">
      <c r="A274" s="192"/>
      <c r="B274" s="191"/>
      <c r="C274" s="192"/>
      <c r="D274" s="192"/>
      <c r="E274" s="192"/>
      <c r="F274" s="206"/>
      <c r="G274" s="192"/>
      <c r="H274" s="192"/>
      <c r="I274" s="192"/>
      <c r="J274" s="195" t="s">
        <v>24</v>
      </c>
      <c r="K274" s="252" t="s">
        <v>314</v>
      </c>
      <c r="L274" s="192" t="s">
        <v>9</v>
      </c>
      <c r="M274" s="192">
        <v>360</v>
      </c>
      <c r="N274" s="192">
        <v>25773.599999999999</v>
      </c>
      <c r="O274" s="192">
        <v>25773.599999999999</v>
      </c>
      <c r="P274" s="97"/>
      <c r="Q274" s="97"/>
      <c r="R274" s="103"/>
      <c r="S274" s="136"/>
      <c r="T274" s="191"/>
      <c r="U274" s="192"/>
      <c r="V274" s="192"/>
      <c r="W274" s="192"/>
      <c r="X274" s="192"/>
    </row>
    <row r="275" spans="1:24" ht="25.5" x14ac:dyDescent="0.2">
      <c r="A275" s="192"/>
      <c r="B275" s="191"/>
      <c r="C275" s="192"/>
      <c r="D275" s="192"/>
      <c r="E275" s="192"/>
      <c r="F275" s="206"/>
      <c r="G275" s="192"/>
      <c r="H275" s="192"/>
      <c r="I275" s="192"/>
      <c r="J275" s="195" t="s">
        <v>25</v>
      </c>
      <c r="K275" s="252" t="s">
        <v>314</v>
      </c>
      <c r="L275" s="192" t="s">
        <v>9</v>
      </c>
      <c r="M275" s="192">
        <v>290</v>
      </c>
      <c r="N275" s="192">
        <v>22336.1</v>
      </c>
      <c r="O275" s="192">
        <v>22336.1</v>
      </c>
      <c r="P275" s="97"/>
      <c r="Q275" s="97"/>
      <c r="R275" s="103"/>
      <c r="S275" s="136"/>
      <c r="T275" s="191"/>
      <c r="U275" s="192"/>
      <c r="V275" s="192"/>
      <c r="W275" s="192"/>
      <c r="X275" s="192"/>
    </row>
    <row r="276" spans="1:24" x14ac:dyDescent="0.2">
      <c r="A276" s="192"/>
      <c r="B276" s="191"/>
      <c r="C276" s="192"/>
      <c r="D276" s="192"/>
      <c r="E276" s="192"/>
      <c r="F276" s="206"/>
      <c r="G276" s="192"/>
      <c r="H276" s="192"/>
      <c r="I276" s="192"/>
      <c r="J276" s="195"/>
      <c r="K276" s="8" t="s">
        <v>8</v>
      </c>
      <c r="L276" s="6" t="s">
        <v>9</v>
      </c>
      <c r="M276" s="6">
        <f>M273+M274+M268+M275</f>
        <v>1266</v>
      </c>
      <c r="N276" s="6">
        <f>N273+N274+N268+N275</f>
        <v>94668.299999999988</v>
      </c>
      <c r="O276" s="6">
        <f>O273+O274+O268+O275</f>
        <v>94668.299999999988</v>
      </c>
      <c r="P276" s="97"/>
      <c r="Q276" s="97"/>
      <c r="R276" s="103"/>
      <c r="S276" s="136"/>
      <c r="T276" s="191"/>
      <c r="U276" s="192"/>
      <c r="V276" s="192"/>
      <c r="W276" s="192"/>
      <c r="X276" s="192"/>
    </row>
    <row r="277" spans="1:24" x14ac:dyDescent="0.2">
      <c r="A277" s="192"/>
      <c r="B277" s="191"/>
      <c r="C277" s="192"/>
      <c r="D277" s="192"/>
      <c r="E277" s="192"/>
      <c r="F277" s="206"/>
      <c r="G277" s="192"/>
      <c r="H277" s="192"/>
      <c r="I277" s="192"/>
      <c r="J277" s="195"/>
      <c r="K277" s="8" t="s">
        <v>254</v>
      </c>
      <c r="L277" s="6" t="s">
        <v>23</v>
      </c>
      <c r="M277" s="6">
        <f>M279+M280</f>
        <v>2</v>
      </c>
      <c r="N277" s="9">
        <f>N279+N280</f>
        <v>27793.1</v>
      </c>
      <c r="O277" s="15">
        <f>O279+O280</f>
        <v>27793.1</v>
      </c>
      <c r="P277" s="97"/>
      <c r="Q277" s="97"/>
      <c r="R277" s="103"/>
      <c r="S277" s="136"/>
      <c r="T277" s="191"/>
      <c r="U277" s="192"/>
      <c r="V277" s="192"/>
      <c r="W277" s="192"/>
      <c r="X277" s="192"/>
    </row>
    <row r="278" spans="1:24" ht="25.5" customHeight="1" x14ac:dyDescent="0.2">
      <c r="A278" s="270" t="s">
        <v>32</v>
      </c>
      <c r="B278" s="285" t="s">
        <v>133</v>
      </c>
      <c r="C278" s="206" t="s">
        <v>23</v>
      </c>
      <c r="D278" s="206"/>
      <c r="E278" s="206"/>
      <c r="F278" s="206"/>
      <c r="G278" s="192">
        <v>0</v>
      </c>
      <c r="H278" s="192">
        <v>0</v>
      </c>
      <c r="I278" s="192">
        <v>0</v>
      </c>
      <c r="J278" s="113"/>
      <c r="K278" s="144"/>
      <c r="L278" s="144"/>
      <c r="M278" s="144"/>
      <c r="N278" s="144"/>
      <c r="O278" s="144"/>
      <c r="P278" s="101">
        <v>0</v>
      </c>
      <c r="Q278" s="101" t="e">
        <f>Q260+Q267+Q270</f>
        <v>#REF!</v>
      </c>
      <c r="R278" s="104"/>
      <c r="S278" s="136"/>
      <c r="T278" s="191"/>
      <c r="U278" s="192"/>
      <c r="V278" s="192"/>
      <c r="W278" s="192"/>
      <c r="X278" s="192"/>
    </row>
    <row r="279" spans="1:24" ht="25.5" customHeight="1" x14ac:dyDescent="0.2">
      <c r="A279" s="196"/>
      <c r="B279" s="191"/>
      <c r="C279" s="192"/>
      <c r="D279" s="192"/>
      <c r="E279" s="192"/>
      <c r="F279" s="206"/>
      <c r="G279" s="192"/>
      <c r="H279" s="192"/>
      <c r="I279" s="192"/>
      <c r="J279" s="195" t="s">
        <v>26</v>
      </c>
      <c r="K279" s="253" t="s">
        <v>325</v>
      </c>
      <c r="L279" s="196" t="s">
        <v>23</v>
      </c>
      <c r="M279" s="196">
        <v>1</v>
      </c>
      <c r="N279" s="5">
        <v>14077.3</v>
      </c>
      <c r="O279" s="192">
        <v>14077.3</v>
      </c>
      <c r="P279" s="101"/>
      <c r="Q279" s="101"/>
      <c r="R279" s="104"/>
      <c r="S279" s="129"/>
      <c r="T279" s="130"/>
      <c r="U279" s="125"/>
      <c r="V279" s="125"/>
      <c r="W279" s="125"/>
      <c r="X279" s="125"/>
    </row>
    <row r="280" spans="1:24" ht="20.25" customHeight="1" x14ac:dyDescent="0.2">
      <c r="A280" s="196"/>
      <c r="B280" s="191"/>
      <c r="C280" s="192"/>
      <c r="D280" s="192"/>
      <c r="E280" s="192"/>
      <c r="F280" s="206"/>
      <c r="G280" s="192"/>
      <c r="H280" s="192"/>
      <c r="I280" s="192"/>
      <c r="J280" s="195" t="s">
        <v>27</v>
      </c>
      <c r="K280" s="253" t="s">
        <v>267</v>
      </c>
      <c r="L280" s="196" t="s">
        <v>23</v>
      </c>
      <c r="M280" s="196">
        <v>1</v>
      </c>
      <c r="N280" s="5">
        <v>13715.8</v>
      </c>
      <c r="O280" s="192">
        <v>13715.8</v>
      </c>
      <c r="P280" s="101"/>
      <c r="Q280" s="101"/>
      <c r="R280" s="104"/>
      <c r="S280" s="129"/>
      <c r="T280" s="130"/>
      <c r="U280" s="125"/>
      <c r="V280" s="125"/>
      <c r="W280" s="125"/>
      <c r="X280" s="125"/>
    </row>
    <row r="281" spans="1:24" x14ac:dyDescent="0.2">
      <c r="A281" s="196"/>
      <c r="B281" s="19" t="s">
        <v>46</v>
      </c>
      <c r="C281" s="15" t="s">
        <v>35</v>
      </c>
      <c r="D281" s="15" t="s">
        <v>36</v>
      </c>
      <c r="E281" s="13">
        <f>E268+E269+E270+E271+E272+E278</f>
        <v>421338.1</v>
      </c>
      <c r="F281" s="213">
        <f>F268+F269+F270+F271+F272+F278</f>
        <v>421338.1</v>
      </c>
      <c r="G281" s="30">
        <v>0</v>
      </c>
      <c r="H281" s="15">
        <v>0</v>
      </c>
      <c r="I281" s="15">
        <v>0</v>
      </c>
      <c r="J281" s="200"/>
      <c r="K281" s="187" t="s">
        <v>46</v>
      </c>
      <c r="L281" s="14" t="s">
        <v>35</v>
      </c>
      <c r="M281" s="14" t="s">
        <v>36</v>
      </c>
      <c r="N281" s="73">
        <f>N277+N276</f>
        <v>122461.4</v>
      </c>
      <c r="O281" s="73">
        <f>O276+O277</f>
        <v>122461.4</v>
      </c>
      <c r="P281" s="101">
        <f>P261+P268+P271</f>
        <v>0</v>
      </c>
      <c r="Q281" s="101">
        <f>Q261+Q268+Q271</f>
        <v>0</v>
      </c>
      <c r="R281" s="104"/>
    </row>
    <row r="282" spans="1:24" ht="25.5" x14ac:dyDescent="0.2">
      <c r="A282" s="39"/>
      <c r="B282" s="377" t="s">
        <v>47</v>
      </c>
      <c r="C282" s="377"/>
      <c r="D282" s="377"/>
      <c r="E282" s="377"/>
      <c r="F282" s="377"/>
      <c r="G282" s="377"/>
      <c r="H282" s="377"/>
      <c r="I282" s="39"/>
      <c r="J282" s="195"/>
      <c r="K282" s="199" t="s">
        <v>47</v>
      </c>
      <c r="L282" s="199"/>
      <c r="M282" s="199"/>
      <c r="N282" s="199"/>
      <c r="O282" s="199"/>
      <c r="P282" s="105"/>
      <c r="Q282" s="105"/>
      <c r="R282" s="105"/>
    </row>
    <row r="283" spans="1:24" x14ac:dyDescent="0.2">
      <c r="A283" s="192"/>
      <c r="B283" s="19" t="s">
        <v>8</v>
      </c>
      <c r="C283" s="15" t="s">
        <v>23</v>
      </c>
      <c r="D283" s="15">
        <v>1</v>
      </c>
      <c r="E283" s="13">
        <f>E284</f>
        <v>232.5</v>
      </c>
      <c r="F283" s="213">
        <f>F284</f>
        <v>232.5</v>
      </c>
      <c r="G283" s="30">
        <f>G284</f>
        <v>0</v>
      </c>
      <c r="H283" s="30">
        <f>H284</f>
        <v>0</v>
      </c>
      <c r="I283" s="15">
        <v>0</v>
      </c>
      <c r="J283" s="195"/>
      <c r="K283" s="8" t="s">
        <v>8</v>
      </c>
      <c r="L283" s="6" t="s">
        <v>23</v>
      </c>
      <c r="M283" s="6">
        <v>1</v>
      </c>
      <c r="N283" s="9">
        <f>N284</f>
        <v>232.5</v>
      </c>
      <c r="O283" s="9">
        <f>O284</f>
        <v>232.5</v>
      </c>
      <c r="P283" s="105"/>
      <c r="Q283" s="105"/>
      <c r="R283" s="105"/>
    </row>
    <row r="284" spans="1:24" ht="25.5" x14ac:dyDescent="0.2">
      <c r="A284" s="192" t="s">
        <v>33</v>
      </c>
      <c r="B284" s="275" t="s">
        <v>49</v>
      </c>
      <c r="C284" s="276" t="s">
        <v>23</v>
      </c>
      <c r="D284" s="276">
        <v>1</v>
      </c>
      <c r="E284" s="277">
        <f>F284+G284+H284+I284</f>
        <v>232.5</v>
      </c>
      <c r="F284" s="209">
        <v>232.5</v>
      </c>
      <c r="G284" s="190">
        <v>0</v>
      </c>
      <c r="H284" s="190">
        <v>0</v>
      </c>
      <c r="I284" s="192">
        <v>0</v>
      </c>
      <c r="J284" s="195" t="s">
        <v>28</v>
      </c>
      <c r="K284" s="251" t="s">
        <v>49</v>
      </c>
      <c r="L284" s="192" t="s">
        <v>23</v>
      </c>
      <c r="M284" s="192">
        <v>1</v>
      </c>
      <c r="N284" s="198">
        <v>232.5</v>
      </c>
      <c r="O284" s="198">
        <v>232.5</v>
      </c>
      <c r="P284" s="79">
        <f>P282+P270+P251</f>
        <v>0</v>
      </c>
      <c r="Q284" s="79">
        <f>Q282+Q270+Q251</f>
        <v>0</v>
      </c>
      <c r="R284" s="194">
        <v>0</v>
      </c>
    </row>
    <row r="285" spans="1:24" x14ac:dyDescent="0.2">
      <c r="A285" s="192"/>
      <c r="B285" s="19" t="s">
        <v>50</v>
      </c>
      <c r="C285" s="15" t="s">
        <v>35</v>
      </c>
      <c r="D285" s="15" t="s">
        <v>36</v>
      </c>
      <c r="E285" s="13">
        <f t="shared" ref="E285:H285" si="30">E284</f>
        <v>232.5</v>
      </c>
      <c r="F285" s="213">
        <f>F283</f>
        <v>232.5</v>
      </c>
      <c r="G285" s="30">
        <f t="shared" si="30"/>
        <v>0</v>
      </c>
      <c r="H285" s="30">
        <f t="shared" si="30"/>
        <v>0</v>
      </c>
      <c r="I285" s="15">
        <v>0</v>
      </c>
      <c r="J285" s="195"/>
      <c r="K285" s="187" t="s">
        <v>50</v>
      </c>
      <c r="L285" s="14" t="s">
        <v>35</v>
      </c>
      <c r="M285" s="14" t="s">
        <v>36</v>
      </c>
      <c r="N285" s="79">
        <f>N284</f>
        <v>232.5</v>
      </c>
      <c r="O285" s="79">
        <f>O283</f>
        <v>232.5</v>
      </c>
      <c r="P285" s="6"/>
      <c r="Q285" s="6"/>
      <c r="R285" s="26"/>
    </row>
    <row r="286" spans="1:24" s="154" customFormat="1" ht="15" customHeight="1" x14ac:dyDescent="0.2">
      <c r="A286" s="43"/>
      <c r="B286" s="384" t="s">
        <v>72</v>
      </c>
      <c r="C286" s="385"/>
      <c r="D286" s="385"/>
      <c r="E286" s="385"/>
      <c r="F286" s="385"/>
      <c r="G286" s="385"/>
      <c r="H286" s="385"/>
      <c r="I286" s="386"/>
      <c r="J286" s="200"/>
      <c r="K286" s="200" t="s">
        <v>72</v>
      </c>
      <c r="L286" s="200"/>
      <c r="M286" s="200"/>
      <c r="N286" s="200"/>
      <c r="O286" s="200"/>
      <c r="P286" s="79">
        <f>P94+P146+P196+P238+P284</f>
        <v>0</v>
      </c>
      <c r="Q286" s="79">
        <f>Q94+Q146+Q196+Q238+Q284</f>
        <v>0</v>
      </c>
      <c r="R286" s="194">
        <v>0</v>
      </c>
    </row>
    <row r="287" spans="1:24" s="154" customFormat="1" x14ac:dyDescent="0.2">
      <c r="A287" s="15"/>
      <c r="B287" s="19" t="s">
        <v>60</v>
      </c>
      <c r="C287" s="15"/>
      <c r="D287" s="15"/>
      <c r="E287" s="13">
        <f>E305+E318+E322</f>
        <v>892885.20000000007</v>
      </c>
      <c r="F287" s="213">
        <f>F305+F318+F322</f>
        <v>892885.20000000007</v>
      </c>
      <c r="G287" s="15">
        <v>0</v>
      </c>
      <c r="H287" s="15">
        <v>0</v>
      </c>
      <c r="I287" s="192">
        <v>0</v>
      </c>
      <c r="J287" s="138"/>
      <c r="K287" s="78" t="s">
        <v>60</v>
      </c>
      <c r="L287" s="78"/>
      <c r="M287" s="6"/>
      <c r="N287" s="9">
        <f>N305+N318+N322</f>
        <v>348955</v>
      </c>
      <c r="O287" s="9">
        <f>O305+O318+O322</f>
        <v>348955</v>
      </c>
      <c r="P287" s="9" t="e">
        <f>P70+P117+P177+P215+P251</f>
        <v>#REF!</v>
      </c>
      <c r="Q287" s="9" t="e">
        <f>Q70+Q117+Q177+Q215+Q251</f>
        <v>#REF!</v>
      </c>
      <c r="R287" s="26">
        <v>0</v>
      </c>
    </row>
    <row r="288" spans="1:24" ht="25.5" x14ac:dyDescent="0.2">
      <c r="A288" s="14"/>
      <c r="B288" s="377" t="s">
        <v>7</v>
      </c>
      <c r="C288" s="377"/>
      <c r="D288" s="377"/>
      <c r="E288" s="377"/>
      <c r="F288" s="377"/>
      <c r="G288" s="377"/>
      <c r="H288" s="377"/>
      <c r="I288" s="39"/>
      <c r="J288" s="195"/>
      <c r="K288" s="199" t="s">
        <v>7</v>
      </c>
      <c r="L288" s="199"/>
      <c r="M288" s="199"/>
      <c r="N288" s="199"/>
      <c r="O288" s="199"/>
      <c r="P288" s="198">
        <f>P29+P98+P150+P200+P242</f>
        <v>0</v>
      </c>
      <c r="Q288" s="198">
        <f>Q29+Q98+Q150+Q200+Q242</f>
        <v>0</v>
      </c>
      <c r="R288" s="189">
        <v>0</v>
      </c>
    </row>
    <row r="289" spans="1:24" ht="25.5" x14ac:dyDescent="0.2">
      <c r="A289" s="276" t="s">
        <v>10</v>
      </c>
      <c r="B289" s="275" t="s">
        <v>213</v>
      </c>
      <c r="C289" s="276" t="s">
        <v>9</v>
      </c>
      <c r="D289" s="276">
        <v>430</v>
      </c>
      <c r="E289" s="277">
        <f>F289+G289+H289+I289</f>
        <v>27754.9</v>
      </c>
      <c r="F289" s="209">
        <v>27754.9</v>
      </c>
      <c r="G289" s="192">
        <v>0</v>
      </c>
      <c r="H289" s="192">
        <v>0</v>
      </c>
      <c r="I289" s="192">
        <v>0</v>
      </c>
      <c r="J289" s="113"/>
      <c r="K289" s="144"/>
      <c r="L289" s="144"/>
      <c r="M289" s="144"/>
      <c r="N289" s="144"/>
      <c r="O289" s="144"/>
      <c r="P289" s="198">
        <f>P43+P115+P171+P210+P247</f>
        <v>0</v>
      </c>
      <c r="Q289" s="198">
        <f>Q43+Q115+Q171+Q210+Q247</f>
        <v>0</v>
      </c>
      <c r="R289" s="189">
        <v>0</v>
      </c>
    </row>
    <row r="290" spans="1:24" ht="38.25" x14ac:dyDescent="0.2">
      <c r="A290" s="276" t="s">
        <v>11</v>
      </c>
      <c r="B290" s="275" t="s">
        <v>214</v>
      </c>
      <c r="C290" s="276" t="s">
        <v>9</v>
      </c>
      <c r="D290" s="276">
        <v>565</v>
      </c>
      <c r="E290" s="277">
        <f t="shared" ref="E290:E292" si="31">F290+G290+H290+I290</f>
        <v>9136.7999999999993</v>
      </c>
      <c r="F290" s="209">
        <v>9136.7999999999993</v>
      </c>
      <c r="G290" s="190">
        <v>0</v>
      </c>
      <c r="H290" s="192">
        <v>0</v>
      </c>
      <c r="I290" s="192">
        <v>0</v>
      </c>
      <c r="J290" s="195" t="s">
        <v>10</v>
      </c>
      <c r="K290" s="252" t="s">
        <v>329</v>
      </c>
      <c r="L290" s="192" t="s">
        <v>9</v>
      </c>
      <c r="M290" s="192">
        <v>280</v>
      </c>
      <c r="N290" s="198">
        <f>O290+P233+Q233+R233</f>
        <v>4640.3999999999996</v>
      </c>
      <c r="O290" s="198">
        <v>4640.3999999999996</v>
      </c>
      <c r="P290" s="9">
        <v>0</v>
      </c>
      <c r="Q290" s="9">
        <f>Q87+Q133+Q188+Q231+Q270</f>
        <v>0</v>
      </c>
      <c r="R290" s="108">
        <v>0</v>
      </c>
    </row>
    <row r="291" spans="1:24" ht="30" customHeight="1" x14ac:dyDescent="0.2">
      <c r="A291" s="276" t="s">
        <v>12</v>
      </c>
      <c r="B291" s="275" t="s">
        <v>141</v>
      </c>
      <c r="C291" s="276" t="s">
        <v>113</v>
      </c>
      <c r="D291" s="276">
        <v>1834</v>
      </c>
      <c r="E291" s="277">
        <f t="shared" si="31"/>
        <v>44468</v>
      </c>
      <c r="F291" s="209">
        <v>44468</v>
      </c>
      <c r="G291" s="190">
        <v>0</v>
      </c>
      <c r="H291" s="192">
        <v>0</v>
      </c>
      <c r="I291" s="192">
        <v>0</v>
      </c>
      <c r="J291" s="113"/>
      <c r="K291" s="113"/>
      <c r="L291" s="144"/>
      <c r="M291" s="144"/>
      <c r="N291" s="144"/>
      <c r="O291" s="144"/>
      <c r="P291" s="198">
        <f>P73+P120+P180+P222+P258</f>
        <v>0</v>
      </c>
      <c r="Q291" s="198">
        <f>Q73+Q120+Q180+Q222+Q258</f>
        <v>0</v>
      </c>
      <c r="R291" s="189">
        <v>0</v>
      </c>
    </row>
    <row r="292" spans="1:24" ht="38.25" x14ac:dyDescent="0.2">
      <c r="A292" s="276" t="s">
        <v>13</v>
      </c>
      <c r="B292" s="275" t="s">
        <v>142</v>
      </c>
      <c r="C292" s="276" t="s">
        <v>113</v>
      </c>
      <c r="D292" s="276">
        <v>4636</v>
      </c>
      <c r="E292" s="277">
        <f t="shared" si="31"/>
        <v>332931.8</v>
      </c>
      <c r="F292" s="209">
        <v>332931.8</v>
      </c>
      <c r="G292" s="190">
        <v>0</v>
      </c>
      <c r="H292" s="192">
        <v>0</v>
      </c>
      <c r="I292" s="192">
        <v>0</v>
      </c>
      <c r="J292" s="113"/>
      <c r="K292" s="113"/>
      <c r="L292" s="144"/>
      <c r="M292" s="144"/>
      <c r="N292" s="144"/>
      <c r="O292" s="144"/>
      <c r="P292" s="198" t="e">
        <f>P77+P129++P183+P228+P267</f>
        <v>#REF!</v>
      </c>
      <c r="Q292" s="198" t="e">
        <f>Q77+Q129+Q183+Q228+Q267</f>
        <v>#REF!</v>
      </c>
      <c r="R292" s="189">
        <v>0</v>
      </c>
      <c r="S292" s="136"/>
      <c r="T292" s="10"/>
      <c r="U292" s="3"/>
      <c r="V292" s="3"/>
      <c r="W292" s="12"/>
      <c r="X292" s="12"/>
    </row>
    <row r="293" spans="1:24" ht="25.5" x14ac:dyDescent="0.2">
      <c r="A293" s="276"/>
      <c r="B293" s="275"/>
      <c r="C293" s="276"/>
      <c r="D293" s="276"/>
      <c r="E293" s="277"/>
      <c r="F293" s="209"/>
      <c r="G293" s="190"/>
      <c r="H293" s="192"/>
      <c r="I293" s="192"/>
      <c r="J293" s="195" t="s">
        <v>11</v>
      </c>
      <c r="K293" s="252" t="s">
        <v>326</v>
      </c>
      <c r="L293" s="192" t="s">
        <v>9</v>
      </c>
      <c r="M293" s="192">
        <v>395</v>
      </c>
      <c r="N293" s="198">
        <f>O293+P230+Q230+R230</f>
        <v>26420.1</v>
      </c>
      <c r="O293" s="198">
        <v>26420.1</v>
      </c>
      <c r="P293" s="198"/>
      <c r="Q293" s="198"/>
      <c r="R293" s="189"/>
      <c r="S293" s="129"/>
      <c r="T293" s="131"/>
      <c r="U293" s="129"/>
      <c r="V293" s="129"/>
      <c r="W293" s="132"/>
      <c r="X293" s="132"/>
    </row>
    <row r="294" spans="1:24" ht="25.5" x14ac:dyDescent="0.2">
      <c r="A294" s="192"/>
      <c r="B294" s="191"/>
      <c r="C294" s="192"/>
      <c r="D294" s="192"/>
      <c r="E294" s="198"/>
      <c r="F294" s="209"/>
      <c r="G294" s="190"/>
      <c r="H294" s="192"/>
      <c r="I294" s="192"/>
      <c r="J294" s="195" t="s">
        <v>12</v>
      </c>
      <c r="K294" s="252" t="s">
        <v>327</v>
      </c>
      <c r="L294" s="192" t="s">
        <v>9</v>
      </c>
      <c r="M294" s="192">
        <v>414</v>
      </c>
      <c r="N294" s="198">
        <f>O294+P231+Q231+R231</f>
        <v>26546.400000000001</v>
      </c>
      <c r="O294" s="198">
        <v>26546.400000000001</v>
      </c>
      <c r="P294" s="198"/>
      <c r="Q294" s="198"/>
      <c r="R294" s="189"/>
      <c r="S294" s="129"/>
      <c r="T294" s="131"/>
      <c r="U294" s="129"/>
      <c r="V294" s="129"/>
      <c r="W294" s="132"/>
      <c r="X294" s="132"/>
    </row>
    <row r="295" spans="1:24" ht="25.5" x14ac:dyDescent="0.2">
      <c r="A295" s="192"/>
      <c r="B295" s="191"/>
      <c r="C295" s="192"/>
      <c r="D295" s="192"/>
      <c r="E295" s="198"/>
      <c r="F295" s="209"/>
      <c r="G295" s="190"/>
      <c r="H295" s="192"/>
      <c r="I295" s="192"/>
      <c r="J295" s="195" t="s">
        <v>13</v>
      </c>
      <c r="K295" s="252" t="s">
        <v>328</v>
      </c>
      <c r="L295" s="192" t="s">
        <v>9</v>
      </c>
      <c r="M295" s="192">
        <v>730</v>
      </c>
      <c r="N295" s="198">
        <f>O295+P232+Q232+R232</f>
        <v>18669.8</v>
      </c>
      <c r="O295" s="198">
        <v>18669.8</v>
      </c>
      <c r="P295" s="198"/>
      <c r="Q295" s="198"/>
      <c r="R295" s="189"/>
      <c r="S295" s="129"/>
      <c r="T295" s="131"/>
      <c r="U295" s="129"/>
      <c r="V295" s="129"/>
      <c r="W295" s="132"/>
      <c r="X295" s="132"/>
    </row>
    <row r="296" spans="1:24" x14ac:dyDescent="0.2">
      <c r="A296" s="192"/>
      <c r="B296" s="191"/>
      <c r="C296" s="192"/>
      <c r="D296" s="192"/>
      <c r="E296" s="198"/>
      <c r="F296" s="209"/>
      <c r="G296" s="190"/>
      <c r="H296" s="192"/>
      <c r="I296" s="192"/>
      <c r="J296" s="195"/>
      <c r="K296" s="8" t="s">
        <v>8</v>
      </c>
      <c r="L296" s="6" t="s">
        <v>9</v>
      </c>
      <c r="M296" s="6">
        <f>M293+M294+M295+M290</f>
        <v>1819</v>
      </c>
      <c r="N296" s="9">
        <f>N293+N294+N295+N290</f>
        <v>76276.7</v>
      </c>
      <c r="O296" s="9">
        <f>O293+O294+O295+O290</f>
        <v>76276.7</v>
      </c>
      <c r="P296" s="198"/>
      <c r="Q296" s="198"/>
      <c r="R296" s="189"/>
      <c r="S296" s="129"/>
      <c r="T296" s="131"/>
      <c r="U296" s="129"/>
      <c r="V296" s="129"/>
      <c r="W296" s="132"/>
      <c r="X296" s="132"/>
    </row>
    <row r="297" spans="1:24" x14ac:dyDescent="0.2">
      <c r="A297" s="192"/>
      <c r="B297" s="191"/>
      <c r="C297" s="192"/>
      <c r="D297" s="192"/>
      <c r="E297" s="198"/>
      <c r="F297" s="209"/>
      <c r="G297" s="190"/>
      <c r="H297" s="192"/>
      <c r="I297" s="192"/>
      <c r="J297" s="195"/>
      <c r="K297" s="8" t="s">
        <v>254</v>
      </c>
      <c r="L297" s="6" t="s">
        <v>23</v>
      </c>
      <c r="M297" s="6">
        <f>M302+M303+M304</f>
        <v>3</v>
      </c>
      <c r="N297" s="9">
        <f>N302+N303+N304</f>
        <v>133222.70000000001</v>
      </c>
      <c r="O297" s="13">
        <f>O302+O303+O304</f>
        <v>133222.70000000001</v>
      </c>
      <c r="P297" s="198"/>
      <c r="Q297" s="198"/>
      <c r="R297" s="189"/>
      <c r="S297" s="129"/>
      <c r="T297" s="131"/>
      <c r="U297" s="129"/>
      <c r="V297" s="129"/>
      <c r="W297" s="132"/>
      <c r="X297" s="132"/>
    </row>
    <row r="298" spans="1:24" ht="25.5" x14ac:dyDescent="0.2">
      <c r="A298" s="21" t="s">
        <v>14</v>
      </c>
      <c r="B298" s="285" t="s">
        <v>133</v>
      </c>
      <c r="C298" s="278" t="s">
        <v>23</v>
      </c>
      <c r="D298" s="278"/>
      <c r="E298" s="279">
        <f>F298+G298+H298+I298</f>
        <v>0</v>
      </c>
      <c r="F298" s="279"/>
      <c r="G298" s="192">
        <v>0</v>
      </c>
      <c r="H298" s="192">
        <v>0</v>
      </c>
      <c r="I298" s="192">
        <v>0</v>
      </c>
      <c r="J298" s="113"/>
      <c r="K298" s="144"/>
      <c r="L298" s="144"/>
      <c r="M298" s="144"/>
      <c r="N298" s="144"/>
      <c r="O298" s="144"/>
      <c r="P298" s="109">
        <f>P92+P144+P194+P236+P282</f>
        <v>0</v>
      </c>
      <c r="Q298" s="20">
        <v>0</v>
      </c>
      <c r="R298" s="20">
        <v>0</v>
      </c>
    </row>
    <row r="299" spans="1:24" x14ac:dyDescent="0.2">
      <c r="A299" s="270" t="s">
        <v>15</v>
      </c>
      <c r="B299" s="285" t="s">
        <v>122</v>
      </c>
      <c r="C299" s="206" t="s">
        <v>23</v>
      </c>
      <c r="D299" s="206"/>
      <c r="E299" s="209">
        <f t="shared" ref="E299:E301" si="32">F299+G299+H299+I299</f>
        <v>0</v>
      </c>
      <c r="F299" s="209"/>
      <c r="G299" s="192">
        <v>0</v>
      </c>
      <c r="H299" s="192">
        <v>0</v>
      </c>
      <c r="I299" s="192">
        <v>0</v>
      </c>
      <c r="J299" s="113"/>
      <c r="K299" s="144"/>
      <c r="L299" s="144"/>
      <c r="M299" s="144"/>
      <c r="N299" s="144"/>
      <c r="O299" s="144"/>
      <c r="P299" s="110">
        <f>P90+P142+P192+P234+P278</f>
        <v>0</v>
      </c>
      <c r="Q299" s="156" t="e">
        <f>Q90+Q142+Q192+Q234+Q278</f>
        <v>#REF!</v>
      </c>
      <c r="R299" s="189">
        <v>0</v>
      </c>
    </row>
    <row r="300" spans="1:24" x14ac:dyDescent="0.2">
      <c r="A300" s="270" t="s">
        <v>16</v>
      </c>
      <c r="B300" s="285" t="s">
        <v>123</v>
      </c>
      <c r="C300" s="206" t="s">
        <v>23</v>
      </c>
      <c r="D300" s="206"/>
      <c r="E300" s="209">
        <f t="shared" si="32"/>
        <v>0</v>
      </c>
      <c r="F300" s="209"/>
      <c r="G300" s="192">
        <v>0</v>
      </c>
      <c r="H300" s="192">
        <v>0</v>
      </c>
      <c r="I300" s="192">
        <v>0</v>
      </c>
      <c r="J300" s="113"/>
      <c r="K300" s="144"/>
      <c r="L300" s="144"/>
      <c r="M300" s="144"/>
      <c r="N300" s="144"/>
      <c r="O300" s="144"/>
      <c r="P300" s="189">
        <v>0</v>
      </c>
      <c r="Q300" s="189">
        <v>0</v>
      </c>
      <c r="R300" s="189">
        <v>0</v>
      </c>
    </row>
    <row r="301" spans="1:24" ht="25.5" x14ac:dyDescent="0.2">
      <c r="A301" s="270" t="s">
        <v>17</v>
      </c>
      <c r="B301" s="285" t="s">
        <v>30</v>
      </c>
      <c r="C301" s="248" t="s">
        <v>23</v>
      </c>
      <c r="D301" s="248"/>
      <c r="E301" s="249">
        <f t="shared" si="32"/>
        <v>0</v>
      </c>
      <c r="F301" s="209"/>
      <c r="G301" s="192">
        <v>0</v>
      </c>
      <c r="H301" s="192">
        <v>0</v>
      </c>
      <c r="I301" s="192">
        <v>0</v>
      </c>
      <c r="J301" s="113"/>
      <c r="K301" s="26"/>
      <c r="L301" s="144"/>
      <c r="M301" s="144"/>
      <c r="N301" s="144"/>
      <c r="O301" s="144"/>
      <c r="P301" s="144"/>
      <c r="Q301" s="144"/>
      <c r="R301" s="144"/>
    </row>
    <row r="302" spans="1:24" ht="25.5" x14ac:dyDescent="0.2">
      <c r="A302" s="196"/>
      <c r="B302" s="191"/>
      <c r="C302" s="192"/>
      <c r="D302" s="192"/>
      <c r="E302" s="198"/>
      <c r="F302" s="209"/>
      <c r="G302" s="192"/>
      <c r="H302" s="192"/>
      <c r="I302" s="192"/>
      <c r="J302" s="195" t="s">
        <v>14</v>
      </c>
      <c r="K302" s="253" t="s">
        <v>267</v>
      </c>
      <c r="L302" s="192" t="s">
        <v>23</v>
      </c>
      <c r="M302" s="192">
        <v>1</v>
      </c>
      <c r="N302" s="198">
        <f>O302+P235+Q235+R235</f>
        <v>9524.6</v>
      </c>
      <c r="O302" s="198">
        <v>9524.6</v>
      </c>
      <c r="P302" s="144"/>
      <c r="Q302" s="144"/>
      <c r="R302" s="144"/>
    </row>
    <row r="303" spans="1:24" ht="25.5" x14ac:dyDescent="0.2">
      <c r="A303" s="196"/>
      <c r="B303" s="191"/>
      <c r="C303" s="192"/>
      <c r="D303" s="192"/>
      <c r="E303" s="198"/>
      <c r="F303" s="209"/>
      <c r="G303" s="192"/>
      <c r="H303" s="192"/>
      <c r="I303" s="192"/>
      <c r="J303" s="195" t="s">
        <v>15</v>
      </c>
      <c r="K303" s="37" t="s">
        <v>330</v>
      </c>
      <c r="L303" s="196" t="s">
        <v>23</v>
      </c>
      <c r="M303" s="196">
        <v>1</v>
      </c>
      <c r="N303" s="192">
        <v>891.4</v>
      </c>
      <c r="O303" s="198">
        <v>891.4</v>
      </c>
      <c r="P303" s="144"/>
      <c r="Q303" s="144"/>
      <c r="R303" s="144"/>
    </row>
    <row r="304" spans="1:24" ht="25.5" x14ac:dyDescent="0.2">
      <c r="A304" s="196"/>
      <c r="B304" s="191"/>
      <c r="C304" s="192"/>
      <c r="D304" s="192"/>
      <c r="E304" s="198"/>
      <c r="F304" s="209"/>
      <c r="G304" s="192"/>
      <c r="H304" s="192"/>
      <c r="I304" s="192"/>
      <c r="J304" s="195" t="s">
        <v>16</v>
      </c>
      <c r="K304" s="37" t="s">
        <v>331</v>
      </c>
      <c r="L304" s="196" t="s">
        <v>23</v>
      </c>
      <c r="M304" s="196">
        <v>1</v>
      </c>
      <c r="N304" s="192">
        <v>122806.7</v>
      </c>
      <c r="O304" s="198">
        <v>122806.7</v>
      </c>
      <c r="P304" s="144"/>
      <c r="Q304" s="144"/>
      <c r="R304" s="144"/>
    </row>
    <row r="305" spans="1:18" x14ac:dyDescent="0.2">
      <c r="A305" s="192"/>
      <c r="B305" s="19" t="s">
        <v>52</v>
      </c>
      <c r="C305" s="15" t="s">
        <v>35</v>
      </c>
      <c r="D305" s="15" t="s">
        <v>36</v>
      </c>
      <c r="E305" s="13">
        <f>E289+E290+E291+E292+E298+E299+E300+E301</f>
        <v>414291.5</v>
      </c>
      <c r="F305" s="213">
        <f>F289+F290+F291+F292+F298+F299+F300+F301</f>
        <v>414291.5</v>
      </c>
      <c r="G305" s="30">
        <v>0</v>
      </c>
      <c r="H305" s="15">
        <v>0</v>
      </c>
      <c r="I305" s="15">
        <v>0</v>
      </c>
      <c r="J305" s="200"/>
      <c r="K305" s="199" t="s">
        <v>332</v>
      </c>
      <c r="L305" s="194" t="s">
        <v>35</v>
      </c>
      <c r="M305" s="194" t="s">
        <v>36</v>
      </c>
      <c r="N305" s="79">
        <f>N297+N296</f>
        <v>209499.40000000002</v>
      </c>
      <c r="O305" s="79">
        <f>O296+O297</f>
        <v>209499.40000000002</v>
      </c>
      <c r="P305" s="144"/>
      <c r="Q305" s="144"/>
      <c r="R305" s="144"/>
    </row>
    <row r="306" spans="1:18" ht="12" customHeight="1" x14ac:dyDescent="0.2">
      <c r="A306" s="39"/>
      <c r="B306" s="377" t="s">
        <v>37</v>
      </c>
      <c r="C306" s="377"/>
      <c r="D306" s="377"/>
      <c r="E306" s="377"/>
      <c r="F306" s="377"/>
      <c r="G306" s="377"/>
      <c r="H306" s="377"/>
      <c r="I306" s="39"/>
      <c r="J306" s="195"/>
      <c r="K306" s="199" t="s">
        <v>37</v>
      </c>
      <c r="L306" s="199"/>
      <c r="M306" s="199"/>
      <c r="N306" s="199"/>
      <c r="O306" s="199"/>
      <c r="P306" s="144"/>
      <c r="Q306" s="144"/>
      <c r="R306" s="144"/>
    </row>
    <row r="307" spans="1:18" ht="25.5" x14ac:dyDescent="0.2">
      <c r="A307" s="276" t="s">
        <v>18</v>
      </c>
      <c r="B307" s="275" t="s">
        <v>233</v>
      </c>
      <c r="C307" s="276" t="s">
        <v>113</v>
      </c>
      <c r="D307" s="276">
        <v>6267</v>
      </c>
      <c r="E307" s="277">
        <f>F307+G307+H307+I307</f>
        <v>257799</v>
      </c>
      <c r="F307" s="209">
        <v>257799</v>
      </c>
      <c r="G307" s="15">
        <v>0</v>
      </c>
      <c r="H307" s="30">
        <v>0</v>
      </c>
      <c r="I307" s="15">
        <v>0</v>
      </c>
      <c r="J307" s="113"/>
      <c r="K307" s="144"/>
      <c r="L307" s="144"/>
      <c r="M307" s="144"/>
      <c r="N307" s="144"/>
      <c r="O307" s="144"/>
      <c r="P307" s="144"/>
      <c r="Q307" s="144"/>
      <c r="R307" s="144"/>
    </row>
    <row r="308" spans="1:18" ht="25.5" customHeight="1" x14ac:dyDescent="0.2">
      <c r="A308" s="276" t="s">
        <v>19</v>
      </c>
      <c r="B308" s="275" t="s">
        <v>215</v>
      </c>
      <c r="C308" s="276" t="s">
        <v>9</v>
      </c>
      <c r="D308" s="276">
        <v>688</v>
      </c>
      <c r="E308" s="277">
        <f t="shared" ref="E308:E309" si="33">F308+G308+H308+I308</f>
        <v>54156.800000000003</v>
      </c>
      <c r="F308" s="206">
        <v>54156.800000000003</v>
      </c>
      <c r="G308" s="192">
        <v>0</v>
      </c>
      <c r="H308" s="192">
        <v>0</v>
      </c>
      <c r="I308" s="192">
        <v>0</v>
      </c>
      <c r="J308" s="113"/>
      <c r="K308" s="144"/>
      <c r="L308" s="144"/>
      <c r="M308" s="144"/>
      <c r="N308" s="144"/>
      <c r="O308" s="144"/>
      <c r="P308" s="144"/>
      <c r="Q308" s="144"/>
      <c r="R308" s="144"/>
    </row>
    <row r="309" spans="1:18" ht="41.25" customHeight="1" x14ac:dyDescent="0.2">
      <c r="A309" s="276" t="s">
        <v>20</v>
      </c>
      <c r="B309" s="275" t="s">
        <v>143</v>
      </c>
      <c r="C309" s="276" t="s">
        <v>113</v>
      </c>
      <c r="D309" s="276">
        <v>2230</v>
      </c>
      <c r="E309" s="277">
        <f t="shared" si="33"/>
        <v>166391.5</v>
      </c>
      <c r="F309" s="206">
        <v>166391.5</v>
      </c>
      <c r="G309" s="192">
        <v>0</v>
      </c>
      <c r="H309" s="192">
        <v>0</v>
      </c>
      <c r="I309" s="192">
        <v>0</v>
      </c>
      <c r="J309" s="113"/>
      <c r="K309" s="144"/>
      <c r="L309" s="144"/>
      <c r="M309" s="144"/>
      <c r="N309" s="144"/>
      <c r="O309" s="144"/>
      <c r="P309" s="144"/>
      <c r="Q309" s="144"/>
      <c r="R309" s="144"/>
    </row>
    <row r="310" spans="1:18" ht="41.25" customHeight="1" x14ac:dyDescent="0.2">
      <c r="A310" s="276"/>
      <c r="B310" s="275"/>
      <c r="C310" s="276"/>
      <c r="D310" s="276"/>
      <c r="E310" s="277"/>
      <c r="F310" s="206"/>
      <c r="G310" s="192"/>
      <c r="H310" s="192"/>
      <c r="I310" s="192"/>
      <c r="J310" s="195" t="s">
        <v>17</v>
      </c>
      <c r="K310" s="252" t="s">
        <v>333</v>
      </c>
      <c r="L310" s="192" t="s">
        <v>9</v>
      </c>
      <c r="M310" s="192">
        <v>427</v>
      </c>
      <c r="N310" s="192">
        <v>41708.699999999997</v>
      </c>
      <c r="O310" s="192">
        <v>41708.699999999997</v>
      </c>
      <c r="P310" s="144"/>
      <c r="Q310" s="144"/>
      <c r="R310" s="144"/>
    </row>
    <row r="311" spans="1:18" ht="41.25" customHeight="1" x14ac:dyDescent="0.2">
      <c r="A311" s="276"/>
      <c r="B311" s="275"/>
      <c r="C311" s="276"/>
      <c r="D311" s="276"/>
      <c r="E311" s="277"/>
      <c r="F311" s="206"/>
      <c r="G311" s="192"/>
      <c r="H311" s="192"/>
      <c r="I311" s="192"/>
      <c r="J311" s="195" t="s">
        <v>18</v>
      </c>
      <c r="K311" s="252" t="s">
        <v>334</v>
      </c>
      <c r="L311" s="192" t="s">
        <v>9</v>
      </c>
      <c r="M311" s="192">
        <v>653</v>
      </c>
      <c r="N311" s="192">
        <v>52664.3</v>
      </c>
      <c r="O311" s="192">
        <v>52664.3</v>
      </c>
      <c r="P311" s="144"/>
      <c r="Q311" s="144"/>
      <c r="R311" s="144"/>
    </row>
    <row r="312" spans="1:18" ht="41.25" customHeight="1" x14ac:dyDescent="0.2">
      <c r="A312" s="192"/>
      <c r="B312" s="191"/>
      <c r="C312" s="192"/>
      <c r="D312" s="192"/>
      <c r="E312" s="198"/>
      <c r="F312" s="206"/>
      <c r="G312" s="192"/>
      <c r="H312" s="192"/>
      <c r="I312" s="192"/>
      <c r="J312" s="195" t="s">
        <v>19</v>
      </c>
      <c r="K312" s="252" t="s">
        <v>335</v>
      </c>
      <c r="L312" s="192" t="s">
        <v>9</v>
      </c>
      <c r="M312" s="192">
        <v>230</v>
      </c>
      <c r="N312" s="192">
        <v>6319.7</v>
      </c>
      <c r="O312" s="192">
        <v>6319.7</v>
      </c>
      <c r="P312" s="144"/>
      <c r="Q312" s="144"/>
      <c r="R312" s="144"/>
    </row>
    <row r="313" spans="1:18" ht="41.25" customHeight="1" x14ac:dyDescent="0.2">
      <c r="A313" s="192"/>
      <c r="B313" s="191"/>
      <c r="C313" s="192"/>
      <c r="D313" s="192"/>
      <c r="E313" s="198"/>
      <c r="F313" s="206"/>
      <c r="G313" s="192"/>
      <c r="H313" s="192"/>
      <c r="I313" s="192"/>
      <c r="J313" s="195" t="s">
        <v>20</v>
      </c>
      <c r="K313" s="252" t="s">
        <v>336</v>
      </c>
      <c r="L313" s="192" t="s">
        <v>9</v>
      </c>
      <c r="M313" s="192">
        <v>55</v>
      </c>
      <c r="N313" s="192">
        <v>8930.4</v>
      </c>
      <c r="O313" s="192">
        <v>8930.4</v>
      </c>
      <c r="P313" s="144"/>
      <c r="Q313" s="144"/>
      <c r="R313" s="144"/>
    </row>
    <row r="314" spans="1:18" x14ac:dyDescent="0.2">
      <c r="A314" s="192"/>
      <c r="B314" s="191"/>
      <c r="C314" s="192"/>
      <c r="D314" s="192"/>
      <c r="E314" s="198"/>
      <c r="F314" s="206"/>
      <c r="G314" s="192"/>
      <c r="H314" s="192"/>
      <c r="I314" s="192"/>
      <c r="J314" s="195"/>
      <c r="K314" s="8" t="s">
        <v>8</v>
      </c>
      <c r="L314" s="6" t="s">
        <v>9</v>
      </c>
      <c r="M314" s="6">
        <f>M310+M311+M312+M313</f>
        <v>1365</v>
      </c>
      <c r="N314" s="6">
        <f>N310+N311+N312+N313</f>
        <v>109623.09999999999</v>
      </c>
      <c r="O314" s="6">
        <f>O310+O311+O312+O313</f>
        <v>109623.09999999999</v>
      </c>
      <c r="P314" s="144"/>
      <c r="Q314" s="144"/>
      <c r="R314" s="144"/>
    </row>
    <row r="315" spans="1:18" x14ac:dyDescent="0.2">
      <c r="A315" s="192"/>
      <c r="B315" s="191"/>
      <c r="C315" s="192"/>
      <c r="D315" s="192"/>
      <c r="E315" s="198"/>
      <c r="F315" s="206"/>
      <c r="G315" s="192"/>
      <c r="H315" s="192"/>
      <c r="I315" s="192"/>
      <c r="J315" s="195"/>
      <c r="K315" s="8" t="s">
        <v>254</v>
      </c>
      <c r="L315" s="6" t="s">
        <v>23</v>
      </c>
      <c r="M315" s="6">
        <f>M316+M317</f>
        <v>2</v>
      </c>
      <c r="N315" s="9">
        <f>N316+N317</f>
        <v>29586.1</v>
      </c>
      <c r="O315" s="15">
        <f>O316+O317</f>
        <v>29586.1</v>
      </c>
      <c r="P315" s="144"/>
      <c r="Q315" s="144"/>
      <c r="R315" s="144"/>
    </row>
    <row r="316" spans="1:18" ht="25.5" x14ac:dyDescent="0.2">
      <c r="A316" s="192"/>
      <c r="B316" s="191"/>
      <c r="C316" s="192"/>
      <c r="D316" s="192"/>
      <c r="E316" s="198"/>
      <c r="F316" s="206"/>
      <c r="G316" s="192"/>
      <c r="H316" s="192"/>
      <c r="I316" s="192"/>
      <c r="J316" s="195" t="s">
        <v>21</v>
      </c>
      <c r="K316" s="253" t="s">
        <v>337</v>
      </c>
      <c r="L316" s="192" t="s">
        <v>23</v>
      </c>
      <c r="M316" s="192">
        <v>1</v>
      </c>
      <c r="N316" s="192">
        <v>12976.4</v>
      </c>
      <c r="O316" s="192">
        <v>12976.4</v>
      </c>
      <c r="P316" s="144"/>
      <c r="Q316" s="144"/>
      <c r="R316" s="144"/>
    </row>
    <row r="317" spans="1:18" ht="25.5" x14ac:dyDescent="0.2">
      <c r="A317" s="192"/>
      <c r="B317" s="191"/>
      <c r="C317" s="192"/>
      <c r="D317" s="192"/>
      <c r="E317" s="198"/>
      <c r="F317" s="206"/>
      <c r="G317" s="192"/>
      <c r="H317" s="192"/>
      <c r="I317" s="192"/>
      <c r="J317" s="195" t="s">
        <v>22</v>
      </c>
      <c r="K317" s="253" t="s">
        <v>338</v>
      </c>
      <c r="L317" s="196" t="s">
        <v>23</v>
      </c>
      <c r="M317" s="196">
        <v>1</v>
      </c>
      <c r="N317" s="192">
        <v>16609.7</v>
      </c>
      <c r="O317" s="192">
        <v>16609.7</v>
      </c>
      <c r="P317" s="144"/>
      <c r="Q317" s="144"/>
      <c r="R317" s="144"/>
    </row>
    <row r="318" spans="1:18" x14ac:dyDescent="0.2">
      <c r="A318" s="192"/>
      <c r="B318" s="19" t="s">
        <v>46</v>
      </c>
      <c r="C318" s="15" t="s">
        <v>35</v>
      </c>
      <c r="D318" s="15" t="s">
        <v>36</v>
      </c>
      <c r="E318" s="13">
        <f>E307+E308+E309</f>
        <v>478347.3</v>
      </c>
      <c r="F318" s="213">
        <f>F307+F308+F309</f>
        <v>478347.3</v>
      </c>
      <c r="G318" s="30">
        <v>0</v>
      </c>
      <c r="H318" s="30">
        <v>0</v>
      </c>
      <c r="I318" s="15">
        <v>0</v>
      </c>
      <c r="J318" s="200"/>
      <c r="K318" s="199" t="s">
        <v>46</v>
      </c>
      <c r="L318" s="194" t="s">
        <v>35</v>
      </c>
      <c r="M318" s="194" t="s">
        <v>36</v>
      </c>
      <c r="N318" s="79">
        <f>N314+N315</f>
        <v>139209.19999999998</v>
      </c>
      <c r="O318" s="79">
        <f>O314+O315</f>
        <v>139209.19999999998</v>
      </c>
      <c r="P318" s="144"/>
      <c r="Q318" s="144"/>
      <c r="R318" s="144"/>
    </row>
    <row r="319" spans="1:18" ht="25.5" x14ac:dyDescent="0.2">
      <c r="A319" s="14"/>
      <c r="B319" s="378" t="s">
        <v>47</v>
      </c>
      <c r="C319" s="379"/>
      <c r="D319" s="379"/>
      <c r="E319" s="379"/>
      <c r="F319" s="379"/>
      <c r="G319" s="379"/>
      <c r="H319" s="379"/>
      <c r="I319" s="380"/>
      <c r="J319" s="195"/>
      <c r="K319" s="199" t="s">
        <v>47</v>
      </c>
      <c r="L319" s="199"/>
      <c r="M319" s="199"/>
      <c r="N319" s="199"/>
      <c r="O319" s="199"/>
      <c r="P319" s="144"/>
      <c r="Q319" s="144"/>
      <c r="R319" s="144"/>
    </row>
    <row r="320" spans="1:18" x14ac:dyDescent="0.2">
      <c r="A320" s="192"/>
      <c r="B320" s="19" t="s">
        <v>8</v>
      </c>
      <c r="C320" s="15" t="s">
        <v>23</v>
      </c>
      <c r="D320" s="15">
        <v>1</v>
      </c>
      <c r="E320" s="13">
        <f>E321</f>
        <v>246.4</v>
      </c>
      <c r="F320" s="213">
        <f>F321</f>
        <v>246.4</v>
      </c>
      <c r="G320" s="30">
        <v>0</v>
      </c>
      <c r="H320" s="30">
        <f>H321</f>
        <v>0</v>
      </c>
      <c r="I320" s="15">
        <v>0</v>
      </c>
      <c r="J320" s="195"/>
      <c r="K320" s="8" t="s">
        <v>8</v>
      </c>
      <c r="L320" s="6" t="s">
        <v>23</v>
      </c>
      <c r="M320" s="6">
        <v>1</v>
      </c>
      <c r="N320" s="9">
        <f>N321</f>
        <v>246.4</v>
      </c>
      <c r="O320" s="9">
        <f>O321</f>
        <v>246.4</v>
      </c>
      <c r="P320" s="144"/>
      <c r="Q320" s="144"/>
      <c r="R320" s="144"/>
    </row>
    <row r="321" spans="1:18" ht="25.5" x14ac:dyDescent="0.2">
      <c r="A321" s="192" t="s">
        <v>21</v>
      </c>
      <c r="B321" s="282" t="s">
        <v>49</v>
      </c>
      <c r="C321" s="283" t="s">
        <v>23</v>
      </c>
      <c r="D321" s="283">
        <v>1</v>
      </c>
      <c r="E321" s="284">
        <f>F321+G321+H321+I321</f>
        <v>246.4</v>
      </c>
      <c r="F321" s="209">
        <v>246.4</v>
      </c>
      <c r="G321" s="190">
        <v>0</v>
      </c>
      <c r="H321" s="190">
        <v>0</v>
      </c>
      <c r="I321" s="192">
        <v>0</v>
      </c>
      <c r="J321" s="195" t="s">
        <v>24</v>
      </c>
      <c r="K321" s="251" t="s">
        <v>49</v>
      </c>
      <c r="L321" s="192" t="s">
        <v>23</v>
      </c>
      <c r="M321" s="192">
        <v>1</v>
      </c>
      <c r="N321" s="198">
        <v>246.4</v>
      </c>
      <c r="O321" s="198">
        <v>246.4</v>
      </c>
      <c r="P321" s="144"/>
      <c r="Q321" s="144"/>
      <c r="R321" s="144"/>
    </row>
    <row r="322" spans="1:18" x14ac:dyDescent="0.2">
      <c r="A322" s="192"/>
      <c r="B322" s="19" t="s">
        <v>50</v>
      </c>
      <c r="C322" s="15" t="s">
        <v>35</v>
      </c>
      <c r="D322" s="15" t="s">
        <v>36</v>
      </c>
      <c r="E322" s="13">
        <f t="shared" ref="E322:H322" si="34">E321</f>
        <v>246.4</v>
      </c>
      <c r="F322" s="213">
        <f>F320</f>
        <v>246.4</v>
      </c>
      <c r="G322" s="30">
        <v>0</v>
      </c>
      <c r="H322" s="30">
        <f t="shared" si="34"/>
        <v>0</v>
      </c>
      <c r="I322" s="15">
        <v>0</v>
      </c>
      <c r="J322" s="195"/>
      <c r="K322" s="187" t="s">
        <v>50</v>
      </c>
      <c r="L322" s="14" t="s">
        <v>35</v>
      </c>
      <c r="M322" s="14" t="s">
        <v>36</v>
      </c>
      <c r="N322" s="79">
        <f>N321</f>
        <v>246.4</v>
      </c>
      <c r="O322" s="79">
        <f>O320</f>
        <v>246.4</v>
      </c>
      <c r="P322" s="144"/>
      <c r="Q322" s="144"/>
      <c r="R322" s="144"/>
    </row>
    <row r="323" spans="1:18" x14ac:dyDescent="0.2">
      <c r="A323" s="39"/>
      <c r="B323" s="381" t="s">
        <v>115</v>
      </c>
      <c r="C323" s="382"/>
      <c r="D323" s="382"/>
      <c r="E323" s="382"/>
      <c r="F323" s="382"/>
      <c r="G323" s="382"/>
      <c r="H323" s="382"/>
      <c r="I323" s="383"/>
      <c r="J323" s="113"/>
      <c r="K323" s="26"/>
      <c r="L323" s="144"/>
      <c r="M323" s="144"/>
      <c r="N323" s="144"/>
      <c r="O323" s="144"/>
      <c r="P323" s="144"/>
      <c r="Q323" s="144"/>
      <c r="R323" s="144"/>
    </row>
    <row r="324" spans="1:18" x14ac:dyDescent="0.2">
      <c r="A324" s="192"/>
      <c r="B324" s="19" t="s">
        <v>116</v>
      </c>
      <c r="C324" s="28"/>
      <c r="D324" s="28"/>
      <c r="E324" s="25">
        <f>E331+E336+E340</f>
        <v>822194.3</v>
      </c>
      <c r="F324" s="216">
        <f>F331+F336+F340</f>
        <v>822194.3</v>
      </c>
      <c r="G324" s="40">
        <v>0</v>
      </c>
      <c r="H324" s="40">
        <v>0</v>
      </c>
      <c r="I324" s="192">
        <v>0</v>
      </c>
      <c r="J324" s="113"/>
      <c r="K324" s="26"/>
      <c r="L324" s="144"/>
      <c r="M324" s="144"/>
      <c r="N324" s="144"/>
      <c r="O324" s="144"/>
      <c r="P324" s="144"/>
      <c r="Q324" s="144"/>
      <c r="R324" s="144"/>
    </row>
    <row r="325" spans="1:18" x14ac:dyDescent="0.2">
      <c r="A325" s="14"/>
      <c r="B325" s="47" t="s">
        <v>7</v>
      </c>
      <c r="C325" s="47"/>
      <c r="D325" s="47"/>
      <c r="E325" s="47"/>
      <c r="F325" s="217"/>
      <c r="G325" s="47"/>
      <c r="H325" s="47"/>
      <c r="I325" s="39"/>
      <c r="J325" s="119"/>
      <c r="K325" s="108"/>
      <c r="L325" s="105"/>
      <c r="M325" s="105"/>
      <c r="N325" s="144"/>
      <c r="O325" s="144"/>
      <c r="P325" s="144"/>
      <c r="Q325" s="144"/>
      <c r="R325" s="144"/>
    </row>
    <row r="326" spans="1:18" ht="42.75" customHeight="1" x14ac:dyDescent="0.2">
      <c r="A326" s="42" t="s">
        <v>10</v>
      </c>
      <c r="B326" s="275" t="s">
        <v>142</v>
      </c>
      <c r="C326" s="276" t="s">
        <v>113</v>
      </c>
      <c r="D326" s="18">
        <v>4636</v>
      </c>
      <c r="E326" s="276">
        <f>F326+G326+H326+I326</f>
        <v>355746.7</v>
      </c>
      <c r="F326" s="206">
        <v>355746.7</v>
      </c>
      <c r="G326" s="192">
        <v>0</v>
      </c>
      <c r="H326" s="192">
        <v>0</v>
      </c>
      <c r="I326" s="192">
        <v>0</v>
      </c>
      <c r="J326" s="113"/>
      <c r="K326" s="26"/>
      <c r="L326" s="144"/>
      <c r="M326" s="144"/>
      <c r="N326" s="144"/>
      <c r="O326" s="144"/>
      <c r="P326" s="144"/>
      <c r="Q326" s="144"/>
      <c r="R326" s="144"/>
    </row>
    <row r="327" spans="1:18" ht="25.5" x14ac:dyDescent="0.2">
      <c r="A327" s="42" t="s">
        <v>11</v>
      </c>
      <c r="B327" s="275" t="s">
        <v>144</v>
      </c>
      <c r="C327" s="276" t="s">
        <v>113</v>
      </c>
      <c r="D327" s="276">
        <v>1834</v>
      </c>
      <c r="E327" s="277">
        <f>F327+G327+H327+I327</f>
        <v>100070</v>
      </c>
      <c r="F327" s="209">
        <v>100070</v>
      </c>
      <c r="G327" s="190">
        <v>0</v>
      </c>
      <c r="H327" s="192">
        <v>0</v>
      </c>
      <c r="I327" s="192">
        <v>0</v>
      </c>
      <c r="J327" s="113"/>
      <c r="K327" s="108"/>
      <c r="L327" s="105"/>
      <c r="M327" s="105"/>
      <c r="N327" s="144"/>
      <c r="O327" s="144"/>
      <c r="P327" s="144"/>
      <c r="Q327" s="144"/>
      <c r="R327" s="144"/>
    </row>
    <row r="328" spans="1:18" x14ac:dyDescent="0.2">
      <c r="A328" s="280" t="s">
        <v>12</v>
      </c>
      <c r="B328" s="285" t="s">
        <v>122</v>
      </c>
      <c r="C328" s="278" t="s">
        <v>23</v>
      </c>
      <c r="D328" s="278"/>
      <c r="E328" s="279">
        <f>F328+G328+H328+I328</f>
        <v>0</v>
      </c>
      <c r="F328" s="279"/>
      <c r="G328" s="190">
        <v>0</v>
      </c>
      <c r="H328" s="190">
        <v>0</v>
      </c>
      <c r="I328" s="192">
        <v>0</v>
      </c>
      <c r="J328" s="113"/>
      <c r="K328" s="26"/>
      <c r="L328" s="144"/>
      <c r="M328" s="144"/>
      <c r="N328" s="144"/>
      <c r="O328" s="144"/>
      <c r="P328" s="144"/>
      <c r="Q328" s="144"/>
      <c r="R328" s="144"/>
    </row>
    <row r="329" spans="1:18" ht="25.5" x14ac:dyDescent="0.2">
      <c r="A329" s="280" t="s">
        <v>13</v>
      </c>
      <c r="B329" s="285" t="s">
        <v>133</v>
      </c>
      <c r="C329" s="278" t="s">
        <v>23</v>
      </c>
      <c r="D329" s="278"/>
      <c r="E329" s="279">
        <f t="shared" ref="E329:E330" si="35">F329+G329+H329+I329</f>
        <v>0</v>
      </c>
      <c r="F329" s="281"/>
      <c r="G329" s="190">
        <v>0</v>
      </c>
      <c r="H329" s="190">
        <v>0</v>
      </c>
      <c r="I329" s="192">
        <v>0</v>
      </c>
      <c r="J329" s="113"/>
      <c r="K329" s="26"/>
      <c r="L329" s="144"/>
      <c r="M329" s="144"/>
      <c r="N329" s="144"/>
      <c r="O329" s="144"/>
      <c r="P329" s="144"/>
      <c r="Q329" s="144"/>
      <c r="R329" s="144"/>
    </row>
    <row r="330" spans="1:18" x14ac:dyDescent="0.2">
      <c r="A330" s="21" t="s">
        <v>14</v>
      </c>
      <c r="B330" s="285" t="s">
        <v>123</v>
      </c>
      <c r="C330" s="278" t="s">
        <v>23</v>
      </c>
      <c r="D330" s="278"/>
      <c r="E330" s="279">
        <f t="shared" si="35"/>
        <v>0</v>
      </c>
      <c r="F330" s="279"/>
      <c r="G330" s="190">
        <v>0</v>
      </c>
      <c r="H330" s="190">
        <v>0</v>
      </c>
      <c r="I330" s="192">
        <v>0</v>
      </c>
      <c r="J330" s="113"/>
      <c r="K330" s="26"/>
      <c r="L330" s="144"/>
      <c r="M330" s="144"/>
      <c r="N330" s="144"/>
      <c r="O330" s="144"/>
      <c r="P330" s="144"/>
      <c r="Q330" s="144"/>
      <c r="R330" s="144"/>
    </row>
    <row r="331" spans="1:18" x14ac:dyDescent="0.2">
      <c r="A331" s="192"/>
      <c r="B331" s="19" t="s">
        <v>34</v>
      </c>
      <c r="C331" s="19" t="s">
        <v>35</v>
      </c>
      <c r="D331" s="15" t="s">
        <v>36</v>
      </c>
      <c r="E331" s="13">
        <f>E326+E327+E328+E329+E330</f>
        <v>455816.7</v>
      </c>
      <c r="F331" s="213">
        <f>F326+F327+F328+F329+F330</f>
        <v>455816.7</v>
      </c>
      <c r="G331" s="30">
        <v>0</v>
      </c>
      <c r="H331" s="30">
        <v>0</v>
      </c>
      <c r="I331" s="15">
        <v>0</v>
      </c>
      <c r="J331" s="113"/>
      <c r="K331" s="15"/>
      <c r="L331" s="63"/>
      <c r="M331" s="144"/>
      <c r="N331" s="144"/>
      <c r="O331" s="144"/>
      <c r="P331" s="144"/>
      <c r="Q331" s="144"/>
      <c r="R331" s="144"/>
    </row>
    <row r="332" spans="1:18" x14ac:dyDescent="0.2">
      <c r="A332" s="39"/>
      <c r="B332" s="187" t="s">
        <v>37</v>
      </c>
      <c r="C332" s="187"/>
      <c r="D332" s="187"/>
      <c r="E332" s="187"/>
      <c r="F332" s="218"/>
      <c r="G332" s="187"/>
      <c r="H332" s="187"/>
      <c r="I332" s="39"/>
      <c r="J332" s="113"/>
      <c r="K332" s="192"/>
      <c r="L332" s="145"/>
      <c r="M332" s="102"/>
      <c r="N332" s="144"/>
      <c r="O332" s="144"/>
      <c r="P332" s="144"/>
      <c r="Q332" s="144"/>
      <c r="R332" s="144"/>
    </row>
    <row r="333" spans="1:18" ht="25.5" x14ac:dyDescent="0.2">
      <c r="A333" s="276" t="s">
        <v>15</v>
      </c>
      <c r="B333" s="275" t="s">
        <v>233</v>
      </c>
      <c r="C333" s="276" t="s">
        <v>113</v>
      </c>
      <c r="D333" s="276">
        <v>6267</v>
      </c>
      <c r="E333" s="276">
        <f>F333+G333+H333+I333</f>
        <v>366131.20000000001</v>
      </c>
      <c r="F333" s="206">
        <v>366131.20000000001</v>
      </c>
      <c r="G333" s="192">
        <v>0</v>
      </c>
      <c r="H333" s="192">
        <v>0</v>
      </c>
      <c r="I333" s="192">
        <v>0</v>
      </c>
      <c r="J333" s="113"/>
      <c r="K333" s="192"/>
      <c r="L333" s="145"/>
      <c r="M333" s="144"/>
      <c r="N333" s="144"/>
      <c r="O333" s="144"/>
      <c r="P333" s="144"/>
      <c r="Q333" s="144"/>
      <c r="R333" s="144"/>
    </row>
    <row r="334" spans="1:18" ht="15" customHeight="1" x14ac:dyDescent="0.2">
      <c r="A334" s="270" t="s">
        <v>16</v>
      </c>
      <c r="B334" s="285" t="s">
        <v>137</v>
      </c>
      <c r="C334" s="206" t="s">
        <v>23</v>
      </c>
      <c r="D334" s="206"/>
      <c r="E334" s="209">
        <f>F334+G334+H334+I334</f>
        <v>0</v>
      </c>
      <c r="F334" s="211"/>
      <c r="G334" s="190">
        <v>0</v>
      </c>
      <c r="H334" s="190">
        <v>0</v>
      </c>
      <c r="I334" s="192">
        <v>0</v>
      </c>
      <c r="J334" s="113"/>
      <c r="K334" s="192"/>
      <c r="L334" s="146"/>
      <c r="M334" s="201"/>
      <c r="N334" s="201"/>
      <c r="O334" s="201"/>
      <c r="P334" s="144"/>
      <c r="Q334" s="144"/>
      <c r="R334" s="144"/>
    </row>
    <row r="335" spans="1:18" ht="26.25" customHeight="1" x14ac:dyDescent="0.2">
      <c r="A335" s="270" t="s">
        <v>17</v>
      </c>
      <c r="B335" s="285" t="s">
        <v>118</v>
      </c>
      <c r="C335" s="206" t="s">
        <v>23</v>
      </c>
      <c r="D335" s="206"/>
      <c r="E335" s="209">
        <f>F335+G335+H335+I335</f>
        <v>0</v>
      </c>
      <c r="F335" s="209"/>
      <c r="G335" s="192">
        <v>0</v>
      </c>
      <c r="H335" s="192">
        <v>0</v>
      </c>
      <c r="I335" s="192">
        <v>0</v>
      </c>
      <c r="J335" s="113"/>
      <c r="K335" s="192"/>
      <c r="L335" s="146"/>
      <c r="M335" s="201"/>
      <c r="N335" s="201"/>
      <c r="O335" s="201"/>
      <c r="P335" s="144"/>
      <c r="Q335" s="144"/>
      <c r="R335" s="144"/>
    </row>
    <row r="336" spans="1:18" x14ac:dyDescent="0.2">
      <c r="A336" s="192"/>
      <c r="B336" s="19" t="s">
        <v>46</v>
      </c>
      <c r="C336" s="15" t="s">
        <v>35</v>
      </c>
      <c r="D336" s="15" t="s">
        <v>36</v>
      </c>
      <c r="E336" s="13">
        <f>E333+E334+E335</f>
        <v>366131.20000000001</v>
      </c>
      <c r="F336" s="213">
        <f>F333+F334+F335</f>
        <v>366131.20000000001</v>
      </c>
      <c r="G336" s="30">
        <v>0</v>
      </c>
      <c r="H336" s="30">
        <v>0</v>
      </c>
      <c r="I336" s="15">
        <v>0</v>
      </c>
      <c r="J336" s="113"/>
      <c r="K336" s="13"/>
      <c r="L336" s="63"/>
      <c r="M336" s="105"/>
      <c r="N336" s="144"/>
      <c r="O336" s="144"/>
      <c r="P336" s="144"/>
      <c r="Q336" s="144"/>
      <c r="R336" s="144"/>
    </row>
    <row r="337" spans="1:18" x14ac:dyDescent="0.2">
      <c r="A337" s="39"/>
      <c r="B337" s="378" t="s">
        <v>47</v>
      </c>
      <c r="C337" s="379"/>
      <c r="D337" s="379"/>
      <c r="E337" s="379"/>
      <c r="F337" s="379"/>
      <c r="G337" s="379"/>
      <c r="H337" s="379"/>
      <c r="I337" s="380"/>
      <c r="J337" s="113"/>
      <c r="K337" s="26"/>
      <c r="L337" s="144"/>
      <c r="M337" s="144"/>
      <c r="N337" s="144"/>
      <c r="O337" s="144"/>
      <c r="P337" s="144"/>
      <c r="Q337" s="144"/>
      <c r="R337" s="144"/>
    </row>
    <row r="338" spans="1:18" x14ac:dyDescent="0.2">
      <c r="A338" s="192"/>
      <c r="B338" s="19" t="s">
        <v>8</v>
      </c>
      <c r="C338" s="15" t="s">
        <v>23</v>
      </c>
      <c r="D338" s="15">
        <v>1</v>
      </c>
      <c r="E338" s="13">
        <f>E340</f>
        <v>246.4</v>
      </c>
      <c r="F338" s="213">
        <f>F339</f>
        <v>246.4</v>
      </c>
      <c r="G338" s="30">
        <f>G339</f>
        <v>0</v>
      </c>
      <c r="H338" s="30">
        <v>0</v>
      </c>
      <c r="I338" s="15">
        <v>0</v>
      </c>
      <c r="J338" s="113"/>
      <c r="K338" s="26"/>
      <c r="L338" s="144"/>
      <c r="M338" s="144"/>
      <c r="N338" s="144"/>
      <c r="O338" s="144"/>
      <c r="P338" s="144"/>
      <c r="Q338" s="144"/>
      <c r="R338" s="144"/>
    </row>
    <row r="339" spans="1:18" x14ac:dyDescent="0.2">
      <c r="A339" s="276" t="s">
        <v>18</v>
      </c>
      <c r="B339" s="275" t="s">
        <v>49</v>
      </c>
      <c r="C339" s="276" t="s">
        <v>23</v>
      </c>
      <c r="D339" s="276">
        <v>1</v>
      </c>
      <c r="E339" s="277">
        <f>F339+G339+H339+I339</f>
        <v>246.4</v>
      </c>
      <c r="F339" s="209">
        <v>246.4</v>
      </c>
      <c r="G339" s="190">
        <v>0</v>
      </c>
      <c r="H339" s="190">
        <v>0</v>
      </c>
      <c r="I339" s="192">
        <v>0</v>
      </c>
      <c r="J339" s="113"/>
      <c r="K339" s="26"/>
      <c r="L339" s="144"/>
      <c r="M339" s="144"/>
      <c r="N339" s="144"/>
      <c r="O339" s="144"/>
      <c r="P339" s="144"/>
      <c r="Q339" s="144"/>
      <c r="R339" s="144"/>
    </row>
    <row r="340" spans="1:18" x14ac:dyDescent="0.2">
      <c r="A340" s="192"/>
      <c r="B340" s="19" t="s">
        <v>50</v>
      </c>
      <c r="C340" s="15" t="s">
        <v>35</v>
      </c>
      <c r="D340" s="15" t="s">
        <v>36</v>
      </c>
      <c r="E340" s="13">
        <f t="shared" ref="E340:H340" si="36">E339</f>
        <v>246.4</v>
      </c>
      <c r="F340" s="213">
        <f>F338</f>
        <v>246.4</v>
      </c>
      <c r="G340" s="30">
        <f t="shared" si="36"/>
        <v>0</v>
      </c>
      <c r="H340" s="30">
        <f t="shared" si="36"/>
        <v>0</v>
      </c>
      <c r="I340" s="15">
        <v>0</v>
      </c>
      <c r="J340" s="113"/>
      <c r="K340" s="26"/>
      <c r="L340" s="144"/>
      <c r="M340" s="144"/>
      <c r="N340" s="144"/>
      <c r="O340" s="144"/>
      <c r="P340" s="144"/>
      <c r="Q340" s="144"/>
      <c r="R340" s="144"/>
    </row>
    <row r="341" spans="1:18" x14ac:dyDescent="0.2">
      <c r="A341" s="21"/>
      <c r="B341" s="8" t="s">
        <v>117</v>
      </c>
      <c r="C341" s="6" t="s">
        <v>35</v>
      </c>
      <c r="D341" s="6" t="s">
        <v>36</v>
      </c>
      <c r="E341" s="9">
        <f>E343+E344+E345+E346+E347</f>
        <v>7622441.6799999997</v>
      </c>
      <c r="F341" s="208">
        <f>F343+F344++F345+F346+F347</f>
        <v>3622441.6799999997</v>
      </c>
      <c r="G341" s="9">
        <f>G343+G344+G345+G346+G347</f>
        <v>2400000</v>
      </c>
      <c r="H341" s="9">
        <f>H343+H344+H345+H346+H347</f>
        <v>1600000</v>
      </c>
      <c r="I341" s="6">
        <v>0</v>
      </c>
      <c r="J341" s="200"/>
      <c r="K341" s="199" t="s">
        <v>339</v>
      </c>
      <c r="L341" s="194" t="s">
        <v>35</v>
      </c>
      <c r="M341" s="194" t="s">
        <v>36</v>
      </c>
      <c r="N341" s="79">
        <f>N287+N241+N182+N77+N11</f>
        <v>2148780.5</v>
      </c>
      <c r="O341" s="79">
        <f>O287+O241+O182+O77+O11</f>
        <v>2148780.5</v>
      </c>
      <c r="P341" s="144"/>
      <c r="Q341" s="144"/>
      <c r="R341" s="144"/>
    </row>
    <row r="342" spans="1:18" x14ac:dyDescent="0.2">
      <c r="A342" s="21"/>
      <c r="B342" s="8"/>
      <c r="C342" s="6"/>
      <c r="D342" s="6"/>
      <c r="E342" s="9"/>
      <c r="F342" s="208"/>
      <c r="G342" s="9"/>
      <c r="H342" s="9"/>
      <c r="I342" s="6"/>
      <c r="J342" s="200"/>
      <c r="K342" s="10" t="s">
        <v>343</v>
      </c>
      <c r="L342" s="3" t="s">
        <v>35</v>
      </c>
      <c r="M342" s="3" t="s">
        <v>36</v>
      </c>
      <c r="N342" s="12">
        <f>N11</f>
        <v>518615.2</v>
      </c>
      <c r="O342" s="12">
        <f>O11</f>
        <v>518615.2</v>
      </c>
      <c r="P342" s="144"/>
      <c r="Q342" s="144"/>
      <c r="R342" s="144"/>
    </row>
    <row r="343" spans="1:18" x14ac:dyDescent="0.2">
      <c r="A343" s="21"/>
      <c r="B343" s="10" t="s">
        <v>64</v>
      </c>
      <c r="C343" s="3" t="s">
        <v>35</v>
      </c>
      <c r="D343" s="3" t="s">
        <v>36</v>
      </c>
      <c r="E343" s="12">
        <f>F343+G343+H343+I343</f>
        <v>2524421.2999999998</v>
      </c>
      <c r="F343" s="219">
        <f>F77</f>
        <v>484641.29999999993</v>
      </c>
      <c r="G343" s="12">
        <v>1223868</v>
      </c>
      <c r="H343" s="12">
        <v>815912</v>
      </c>
      <c r="I343" s="3">
        <v>0</v>
      </c>
      <c r="J343" s="113"/>
      <c r="K343" s="10" t="s">
        <v>64</v>
      </c>
      <c r="L343" s="3" t="s">
        <v>35</v>
      </c>
      <c r="M343" s="3" t="s">
        <v>36</v>
      </c>
      <c r="N343" s="148">
        <f>N77</f>
        <v>465165.39999999997</v>
      </c>
      <c r="O343" s="148">
        <f>O77</f>
        <v>465165.39999999997</v>
      </c>
      <c r="P343" s="144"/>
      <c r="Q343" s="144"/>
      <c r="R343" s="144"/>
    </row>
    <row r="344" spans="1:18" x14ac:dyDescent="0.2">
      <c r="A344" s="21"/>
      <c r="B344" s="10" t="s">
        <v>65</v>
      </c>
      <c r="C344" s="3" t="s">
        <v>35</v>
      </c>
      <c r="D344" s="3" t="s">
        <v>36</v>
      </c>
      <c r="E344" s="12">
        <f t="shared" ref="E344:E347" si="37">F344+G344+H344+I344</f>
        <v>2625936.38</v>
      </c>
      <c r="F344" s="219">
        <f>F182</f>
        <v>665716.38</v>
      </c>
      <c r="G344" s="12">
        <v>1176132</v>
      </c>
      <c r="H344" s="12">
        <v>784088</v>
      </c>
      <c r="I344" s="3">
        <v>0</v>
      </c>
      <c r="J344" s="113"/>
      <c r="K344" s="10" t="s">
        <v>65</v>
      </c>
      <c r="L344" s="3" t="s">
        <v>35</v>
      </c>
      <c r="M344" s="3" t="s">
        <v>36</v>
      </c>
      <c r="N344" s="148">
        <f>N182</f>
        <v>428256.10000000003</v>
      </c>
      <c r="O344" s="148">
        <f>O182</f>
        <v>428256.10000000003</v>
      </c>
      <c r="P344" s="144"/>
      <c r="Q344" s="144"/>
      <c r="R344" s="144"/>
    </row>
    <row r="345" spans="1:18" x14ac:dyDescent="0.2">
      <c r="A345" s="21"/>
      <c r="B345" s="10" t="s">
        <v>66</v>
      </c>
      <c r="C345" s="3" t="s">
        <v>35</v>
      </c>
      <c r="D345" s="3" t="s">
        <v>36</v>
      </c>
      <c r="E345" s="12">
        <f t="shared" si="37"/>
        <v>757004.5</v>
      </c>
      <c r="F345" s="219">
        <f>F241</f>
        <v>757004.5</v>
      </c>
      <c r="G345" s="38">
        <v>0</v>
      </c>
      <c r="H345" s="38">
        <v>0</v>
      </c>
      <c r="I345" s="3">
        <v>0</v>
      </c>
      <c r="J345" s="113"/>
      <c r="K345" s="10" t="s">
        <v>66</v>
      </c>
      <c r="L345" s="3" t="s">
        <v>35</v>
      </c>
      <c r="M345" s="3" t="s">
        <v>36</v>
      </c>
      <c r="N345" s="148">
        <f>N241</f>
        <v>387788.80000000005</v>
      </c>
      <c r="O345" s="148">
        <f>O241</f>
        <v>387788.80000000005</v>
      </c>
      <c r="P345" s="144"/>
      <c r="Q345" s="144"/>
      <c r="R345" s="144"/>
    </row>
    <row r="346" spans="1:18" x14ac:dyDescent="0.2">
      <c r="A346" s="21"/>
      <c r="B346" s="10" t="s">
        <v>67</v>
      </c>
      <c r="C346" s="3" t="s">
        <v>35</v>
      </c>
      <c r="D346" s="3" t="s">
        <v>36</v>
      </c>
      <c r="E346" s="12">
        <f t="shared" si="37"/>
        <v>892885.20000000007</v>
      </c>
      <c r="F346" s="219">
        <f>F287</f>
        <v>892885.20000000007</v>
      </c>
      <c r="G346" s="38">
        <v>0</v>
      </c>
      <c r="H346" s="38">
        <v>0</v>
      </c>
      <c r="I346" s="3">
        <v>0</v>
      </c>
      <c r="J346" s="113"/>
      <c r="K346" s="10" t="s">
        <v>67</v>
      </c>
      <c r="L346" s="3" t="s">
        <v>35</v>
      </c>
      <c r="M346" s="3" t="s">
        <v>36</v>
      </c>
      <c r="N346" s="148">
        <f>N287</f>
        <v>348955</v>
      </c>
      <c r="O346" s="148">
        <f>O287</f>
        <v>348955</v>
      </c>
      <c r="P346" s="144"/>
      <c r="Q346" s="144"/>
      <c r="R346" s="144"/>
    </row>
    <row r="347" spans="1:18" x14ac:dyDescent="0.2">
      <c r="A347" s="21"/>
      <c r="B347" s="10" t="s">
        <v>216</v>
      </c>
      <c r="C347" s="3" t="s">
        <v>35</v>
      </c>
      <c r="D347" s="3" t="s">
        <v>36</v>
      </c>
      <c r="E347" s="12">
        <f t="shared" si="37"/>
        <v>822194.3</v>
      </c>
      <c r="F347" s="219">
        <f>F324</f>
        <v>822194.3</v>
      </c>
      <c r="G347" s="38">
        <v>0</v>
      </c>
      <c r="H347" s="38">
        <v>0</v>
      </c>
      <c r="I347" s="3">
        <v>0</v>
      </c>
      <c r="J347" s="113"/>
      <c r="K347" s="10" t="s">
        <v>216</v>
      </c>
      <c r="L347" s="3" t="s">
        <v>35</v>
      </c>
      <c r="M347" s="3" t="s">
        <v>36</v>
      </c>
      <c r="N347" s="17"/>
      <c r="O347" s="17"/>
      <c r="P347" s="144"/>
      <c r="Q347" s="144"/>
      <c r="R347" s="144"/>
    </row>
    <row r="348" spans="1:18" x14ac:dyDescent="0.2">
      <c r="A348" s="21"/>
      <c r="B348" s="8" t="s">
        <v>61</v>
      </c>
      <c r="C348" s="6" t="s">
        <v>35</v>
      </c>
      <c r="D348" s="6" t="s">
        <v>36</v>
      </c>
      <c r="E348" s="9">
        <f>E143+E211+E266+E305+E331</f>
        <v>3644038.78</v>
      </c>
      <c r="F348" s="208">
        <f>F143+F211+F266+F305+F331</f>
        <v>2000038.78</v>
      </c>
      <c r="G348" s="9">
        <f>G143+G211+G266+G305+G331</f>
        <v>985400</v>
      </c>
      <c r="H348" s="9">
        <f>H143+H211+H266+H305+H331</f>
        <v>658600</v>
      </c>
      <c r="I348" s="3">
        <v>0</v>
      </c>
      <c r="J348" s="113"/>
      <c r="K348" s="8" t="s">
        <v>61</v>
      </c>
      <c r="L348" s="6" t="s">
        <v>35</v>
      </c>
      <c r="M348" s="6" t="s">
        <v>36</v>
      </c>
      <c r="N348" s="148">
        <f>N305+N266+N211+N143+N54</f>
        <v>1416446.1</v>
      </c>
      <c r="O348" s="148">
        <f>O305+O266+O211+O143+O54</f>
        <v>1416446.1</v>
      </c>
      <c r="P348" s="144"/>
      <c r="Q348" s="144"/>
      <c r="R348" s="144"/>
    </row>
    <row r="349" spans="1:18" ht="15" customHeight="1" x14ac:dyDescent="0.2">
      <c r="A349" s="22"/>
      <c r="B349" s="8" t="s">
        <v>62</v>
      </c>
      <c r="C349" s="6" t="s">
        <v>35</v>
      </c>
      <c r="D349" s="6" t="s">
        <v>36</v>
      </c>
      <c r="E349" s="9">
        <f>E176+E235+E281+E318+E336</f>
        <v>3977229.1</v>
      </c>
      <c r="F349" s="208">
        <f>F176+F235+F281+F318+F336</f>
        <v>1621229.0999999999</v>
      </c>
      <c r="G349" s="9">
        <f>G176+G235+G281+G318+G336</f>
        <v>1414600</v>
      </c>
      <c r="H349" s="9">
        <f>H176+H235+H281+H318+H336</f>
        <v>941400</v>
      </c>
      <c r="I349" s="6">
        <v>0</v>
      </c>
      <c r="J349" s="113"/>
      <c r="K349" s="8" t="s">
        <v>62</v>
      </c>
      <c r="L349" s="6" t="s">
        <v>35</v>
      </c>
      <c r="M349" s="6" t="s">
        <v>36</v>
      </c>
      <c r="N349" s="148">
        <f>N318+N281+N235+N176+N70</f>
        <v>731175.8</v>
      </c>
      <c r="O349" s="148">
        <f>O318+O281+O235+O176+O70</f>
        <v>731175.8</v>
      </c>
      <c r="P349" s="144"/>
      <c r="Q349" s="144"/>
      <c r="R349" s="144"/>
    </row>
    <row r="350" spans="1:18" ht="15" customHeight="1" x14ac:dyDescent="0.2">
      <c r="A350" s="22"/>
      <c r="B350" s="19" t="s">
        <v>63</v>
      </c>
      <c r="C350" s="15" t="s">
        <v>35</v>
      </c>
      <c r="D350" s="15" t="s">
        <v>36</v>
      </c>
      <c r="E350" s="13">
        <f>E180+E239+E285+E322+E340</f>
        <v>1173.8</v>
      </c>
      <c r="F350" s="213">
        <f>F180+F239+F285+F322+F340</f>
        <v>1173.8</v>
      </c>
      <c r="G350" s="30">
        <f>G180+G239+G285+G322+G340</f>
        <v>0</v>
      </c>
      <c r="H350" s="30">
        <f>H180+H239+H285+H322+H340</f>
        <v>0</v>
      </c>
      <c r="I350" s="30">
        <f>I180+I239+I285+I322+I340</f>
        <v>0</v>
      </c>
      <c r="J350" s="113"/>
      <c r="K350" s="19" t="s">
        <v>63</v>
      </c>
      <c r="L350" s="15" t="s">
        <v>35</v>
      </c>
      <c r="M350" s="15" t="s">
        <v>36</v>
      </c>
      <c r="N350" s="148">
        <f>N322+N285+N239+N180+N74</f>
        <v>1158.6000000000001</v>
      </c>
      <c r="O350" s="148">
        <f>O322+O285+O239+O180+O74</f>
        <v>1158.6000000000001</v>
      </c>
      <c r="P350" s="144"/>
      <c r="Q350" s="144"/>
      <c r="R350" s="144"/>
    </row>
    <row r="351" spans="1:18" x14ac:dyDescent="0.2">
      <c r="A351" s="168"/>
      <c r="B351" s="169" t="s">
        <v>95</v>
      </c>
      <c r="C351" s="169" t="s">
        <v>35</v>
      </c>
      <c r="D351" s="170" t="s">
        <v>36</v>
      </c>
      <c r="E351" s="171">
        <f>E348+E349+E350</f>
        <v>7622441.6799999997</v>
      </c>
      <c r="F351" s="220">
        <f>F348+F349+F350</f>
        <v>3622441.6799999997</v>
      </c>
      <c r="G351" s="171">
        <f>G348+G349+G350</f>
        <v>2400000</v>
      </c>
      <c r="H351" s="171">
        <f>H348+H349+H350</f>
        <v>1600000</v>
      </c>
      <c r="I351" s="172">
        <f>I348+I349+I350</f>
        <v>0</v>
      </c>
      <c r="J351" s="173"/>
      <c r="K351" s="169" t="s">
        <v>95</v>
      </c>
      <c r="L351" s="169" t="s">
        <v>35</v>
      </c>
      <c r="M351" s="170" t="s">
        <v>36</v>
      </c>
      <c r="N351" s="174">
        <f>N350+N349+N348</f>
        <v>2148780.5</v>
      </c>
      <c r="O351" s="174">
        <f>O350+O349+O348</f>
        <v>2148780.5</v>
      </c>
      <c r="P351" s="144"/>
      <c r="Q351" s="144"/>
      <c r="R351" s="144"/>
    </row>
    <row r="352" spans="1:18" s="204" customFormat="1" x14ac:dyDescent="0.2">
      <c r="A352" s="203"/>
      <c r="B352" s="203"/>
      <c r="C352" s="203"/>
      <c r="D352" s="203"/>
      <c r="E352" s="203"/>
      <c r="F352" s="221"/>
      <c r="G352" s="203"/>
      <c r="H352" s="203"/>
      <c r="I352" s="203"/>
      <c r="J352" s="203"/>
      <c r="K352" s="203"/>
      <c r="L352" s="203"/>
      <c r="M352" s="203"/>
      <c r="N352" s="203"/>
      <c r="O352" s="203"/>
    </row>
    <row r="353" spans="1:24" x14ac:dyDescent="0.2">
      <c r="A353" s="144"/>
      <c r="B353" s="175"/>
      <c r="C353" s="202"/>
      <c r="D353" s="201"/>
      <c r="E353" s="388"/>
      <c r="F353" s="388"/>
      <c r="G353" s="144"/>
      <c r="H353" s="389"/>
      <c r="I353" s="389"/>
      <c r="J353" s="178"/>
      <c r="K353" s="179" t="s">
        <v>343</v>
      </c>
      <c r="L353" s="179"/>
      <c r="M353" s="229"/>
      <c r="N353" s="229">
        <f>N354+N355+N356</f>
        <v>518615.2</v>
      </c>
      <c r="O353" s="229"/>
    </row>
    <row r="354" spans="1:24" x14ac:dyDescent="0.2">
      <c r="A354" s="144"/>
      <c r="B354" s="144"/>
      <c r="C354" s="144"/>
      <c r="D354" s="144"/>
      <c r="E354" s="144"/>
      <c r="F354" s="221"/>
      <c r="G354" s="144"/>
      <c r="H354" s="144"/>
      <c r="I354" s="144"/>
      <c r="J354" s="113"/>
      <c r="K354" s="144" t="s">
        <v>355</v>
      </c>
      <c r="L354" s="144" t="s">
        <v>120</v>
      </c>
      <c r="M354" s="228">
        <f>S13+S56</f>
        <v>16</v>
      </c>
      <c r="N354" s="228">
        <f>N13+N56</f>
        <v>423.1</v>
      </c>
      <c r="O354" s="228">
        <f>U13+U56</f>
        <v>0</v>
      </c>
      <c r="S354" s="127"/>
      <c r="T354" s="126"/>
      <c r="U354" s="127"/>
      <c r="V354" s="127"/>
      <c r="W354" s="128"/>
      <c r="X354" s="128"/>
    </row>
    <row r="355" spans="1:24" x14ac:dyDescent="0.2">
      <c r="A355" s="144"/>
      <c r="B355" s="144"/>
      <c r="C355" s="144"/>
      <c r="D355" s="144"/>
      <c r="E355" s="226"/>
      <c r="F355" s="221"/>
      <c r="G355" s="144"/>
      <c r="H355" s="144"/>
      <c r="I355" s="144"/>
      <c r="J355" s="113"/>
      <c r="K355" s="107" t="s">
        <v>342</v>
      </c>
      <c r="L355" s="144" t="s">
        <v>113</v>
      </c>
      <c r="M355" s="228">
        <f>S73</f>
        <v>1</v>
      </c>
      <c r="N355" s="228">
        <f>N73</f>
        <v>231.2</v>
      </c>
      <c r="O355" s="228"/>
    </row>
    <row r="356" spans="1:24" x14ac:dyDescent="0.2">
      <c r="A356" s="144"/>
      <c r="B356" s="144"/>
      <c r="C356" s="144"/>
      <c r="D356" s="144"/>
      <c r="E356" s="226"/>
      <c r="F356" s="221"/>
      <c r="G356" s="144"/>
      <c r="H356" s="144"/>
      <c r="I356" s="144"/>
      <c r="J356" s="113"/>
      <c r="K356" s="107" t="s">
        <v>341</v>
      </c>
      <c r="L356" s="144" t="s">
        <v>120</v>
      </c>
      <c r="M356" s="228">
        <f>M27+M60</f>
        <v>37</v>
      </c>
      <c r="N356" s="228">
        <f>N27+N60</f>
        <v>517960.9</v>
      </c>
      <c r="O356" s="228"/>
    </row>
    <row r="357" spans="1:24" x14ac:dyDescent="0.2">
      <c r="A357" s="144"/>
      <c r="B357" s="179" t="s">
        <v>64</v>
      </c>
      <c r="C357" s="179"/>
      <c r="D357" s="144"/>
      <c r="E357" s="227">
        <f>E358+E359</f>
        <v>2524421.2999999998</v>
      </c>
      <c r="F357" s="227">
        <f t="shared" ref="F357:H357" si="38">F358+F359</f>
        <v>484641.3000000001</v>
      </c>
      <c r="G357" s="227">
        <f t="shared" si="38"/>
        <v>1223868</v>
      </c>
      <c r="H357" s="227">
        <f t="shared" si="38"/>
        <v>815912</v>
      </c>
      <c r="I357" s="144"/>
      <c r="J357" s="113"/>
      <c r="K357" s="179" t="s">
        <v>64</v>
      </c>
      <c r="L357" s="179"/>
      <c r="M357" s="229"/>
      <c r="N357" s="229">
        <f>N358+N359</f>
        <v>465165.39999999997</v>
      </c>
      <c r="O357" s="229"/>
    </row>
    <row r="358" spans="1:24" x14ac:dyDescent="0.2">
      <c r="A358" s="144"/>
      <c r="B358" s="107" t="s">
        <v>342</v>
      </c>
      <c r="C358" s="144" t="s">
        <v>113</v>
      </c>
      <c r="D358" s="228">
        <f>D79+D81+D83+D85+D87+D89+D91+D93+D95+D97+D101+D103+D99+D105+D107+D108+D109+D110+D111+D112+D113+D114+D115+D116+D117+D118+D119+D120+D128+D129+D130+D131+D132+D145+D147+D149+D151+D152+D159+D160+D161+D162+D163+D179</f>
        <v>33505.800000000003</v>
      </c>
      <c r="E358" s="228">
        <f>E79+E81+E83+E85+E87+E89+E91+E93+E95+E97+E101+E103+E99+E105+E107+E108+E109+E110+E111+E112+E113+E114+E115+E116+E117+E118+E119+E120+E128+E129+E130+E131+E132+E145+E147+E149+E151+E152+E159+E160+E161+E162+E163+E179+E150+E148+E146+E106+E104+E102+E100+E98+E96+E94+E92+E90+E88+E86+E84+E82+E80</f>
        <v>1856443.7</v>
      </c>
      <c r="F358" s="222">
        <f>F79+F81+F83+F85+F87+F89+F91+F93+F95+F97+F101+F103+F99+F105+F107+F108+F109+F110+F111+F112+F113+F114+F115+F116+F117+F118+F119+F120+F128+F129+F130+F131+F132+F145+F147+F149+F151+F152+F159+F160+F161+F162+F163+F179+F150+F148+F146+F106+F104+F102+F100+F98+F96+F94+F92+F90+F88+F86+F84+F82+F80</f>
        <v>466663.70000000013</v>
      </c>
      <c r="G358" s="184">
        <f>G79+G81+G83+G85+G87+G89+G91+G93+G95+G97+G101+G103+G99+G105+G107+G108+G109+G110+G111+G112+G113+G114+G115+G116+G117+G118+G119+G120+G128+G129+G130+G131+G132+G145+G147+G149+G151+G152+G159+G160+G161+G162+G163+G179+G150+G148+G146+G106+G104+G102+G100+G98+G96+G94+G92+G90+G88+G86+G84+G82+G80</f>
        <v>833868</v>
      </c>
      <c r="H358" s="184">
        <f>H79+H81+H83+H85+H87+H89+H91+H93+H95+H97+H101+H103+H99+H105+H107+H108+H109+H110+H111+H112+H113+H114+H115+H116+H117+H118+H119+H120+H128+H129+H130+H131+H132+H145+H147+H149+H151+H152+H159+H160+H161+H162+H163+H179+H150+H148+H146+H106+H104+H102+H100+H98+H96+H94+H92+H90+H88+H86+H84+H82+H80</f>
        <v>555912</v>
      </c>
      <c r="I358" s="177">
        <f>I79+I81+I83+I85+I87+I89+I91+I93+I95+I97+I101+I103+I99+I105+I107+I108+I109+I110+I111+I112+I113+I114+I115+I116+I117+I118+I119+I120+I128+I129+I130+I131+I132+I145+I147+I149+I151+I152+I159+I160+I161+I162+I163+I179</f>
        <v>0</v>
      </c>
      <c r="J358" s="113"/>
      <c r="K358" s="107" t="s">
        <v>342</v>
      </c>
      <c r="L358" s="144" t="s">
        <v>113</v>
      </c>
      <c r="M358" s="228">
        <f>M123+M157+M179</f>
        <v>11111.8</v>
      </c>
      <c r="N358" s="228">
        <f>N123+N157+N179</f>
        <v>433152.99999999994</v>
      </c>
      <c r="O358" s="228">
        <f>O123+O157+O179</f>
        <v>433152.99999999994</v>
      </c>
    </row>
    <row r="359" spans="1:24" x14ac:dyDescent="0.2">
      <c r="A359" s="144"/>
      <c r="B359" s="107" t="s">
        <v>341</v>
      </c>
      <c r="C359" s="144" t="s">
        <v>120</v>
      </c>
      <c r="D359" s="228">
        <f>D124+D133+D134+D135+D142+D153+D154+D155+D156+D164+D171</f>
        <v>28</v>
      </c>
      <c r="E359" s="228">
        <f>E124+E133+E134+E135+E142+E153+E154+E155+E156+E164+E171</f>
        <v>667977.6</v>
      </c>
      <c r="F359" s="221">
        <f>F124+F133+F134+F135+F142+F153+F154+F155+F156+F164+F171</f>
        <v>17977.599999999999</v>
      </c>
      <c r="G359" s="184">
        <f>G124+G133+G134+G135+G142+G153+G154+G155+G156+G164+G171</f>
        <v>390000</v>
      </c>
      <c r="H359" s="184">
        <f>H124+H133+H134+H135+H142+H153+H154+H155+H156+H164+H171</f>
        <v>260000</v>
      </c>
      <c r="I359" s="144"/>
      <c r="J359" s="113"/>
      <c r="K359" s="107" t="s">
        <v>341</v>
      </c>
      <c r="L359" s="144" t="s">
        <v>120</v>
      </c>
      <c r="M359" s="228">
        <f>M124+M172</f>
        <v>4</v>
      </c>
      <c r="N359" s="228">
        <f>N124+N172</f>
        <v>32012.399999999998</v>
      </c>
      <c r="O359" s="228"/>
    </row>
    <row r="360" spans="1:24" x14ac:dyDescent="0.2">
      <c r="A360" s="144"/>
      <c r="B360" s="179" t="s">
        <v>65</v>
      </c>
      <c r="C360" s="179"/>
      <c r="D360" s="228"/>
      <c r="E360" s="229">
        <f>E361+E362</f>
        <v>2625936.3800000004</v>
      </c>
      <c r="F360" s="229">
        <f t="shared" ref="F360:H360" si="39">F361+F362</f>
        <v>665716.38</v>
      </c>
      <c r="G360" s="229">
        <f t="shared" si="39"/>
        <v>1176132</v>
      </c>
      <c r="H360" s="229">
        <f t="shared" si="39"/>
        <v>784088</v>
      </c>
      <c r="I360" s="144"/>
      <c r="J360" s="113"/>
      <c r="K360" s="179" t="s">
        <v>65</v>
      </c>
      <c r="L360" s="179"/>
      <c r="M360" s="228"/>
      <c r="N360" s="229">
        <f>SUM(N361:N362)</f>
        <v>428256.1</v>
      </c>
      <c r="O360" s="228"/>
    </row>
    <row r="361" spans="1:24" x14ac:dyDescent="0.2">
      <c r="A361" s="144"/>
      <c r="B361" s="107" t="s">
        <v>342</v>
      </c>
      <c r="C361" s="144" t="s">
        <v>113</v>
      </c>
      <c r="D361" s="228">
        <f>D184+D185+D186+D187+D188+D190+D191+D192+D193+D194+D195+D196+D197+D198+D199+D200+D201+D202+D203+D210+D213+D214+D215+D238</f>
        <v>21380.5</v>
      </c>
      <c r="E361" s="228">
        <f>E184+E185+E186+E187+E188+E190+E191+E192+E193+E194+E195+E196+E197+E198+E199+E200+E201+E202+E203+E210+E213+E214+E215+E238</f>
        <v>715446.78000000014</v>
      </c>
      <c r="F361" s="221">
        <f>F184+F185+F186+F187+F188+F190+F191+F192+F193+F194+F195+F196+F197+F198+F199+F200+F201+F202+F203+F210+F213+F214+F215+F238</f>
        <v>565446.78</v>
      </c>
      <c r="G361" s="184">
        <f>G184+G185+G186+G187+G188+G190+G191+G192+G193+G194+G195+G196+G197+G198+G199+G200+G201+G202+G203+G210+G213+G214+G215+G238</f>
        <v>90000</v>
      </c>
      <c r="H361" s="184">
        <f>H184+H185+H186+H187+H188+H190+H191+H192+H193+H194+H195+H196+H197+H198+H199+H200+H201+H202+H203+H210+H213+H214+H215+H238</f>
        <v>60000</v>
      </c>
      <c r="I361" s="144"/>
      <c r="J361" s="113"/>
      <c r="K361" s="107" t="s">
        <v>342</v>
      </c>
      <c r="L361" s="144" t="s">
        <v>113</v>
      </c>
      <c r="M361" s="228">
        <f>M204+M218+M238</f>
        <v>8876</v>
      </c>
      <c r="N361" s="228">
        <f>N204+N218+N238</f>
        <v>291824.09999999998</v>
      </c>
      <c r="O361" s="228">
        <f>O204+O218+O238</f>
        <v>291824.09999999998</v>
      </c>
    </row>
    <row r="362" spans="1:24" x14ac:dyDescent="0.2">
      <c r="A362" s="144"/>
      <c r="B362" s="107" t="s">
        <v>341</v>
      </c>
      <c r="C362" s="144" t="s">
        <v>120</v>
      </c>
      <c r="D362" s="228">
        <f t="shared" ref="D362:I362" si="40">D206+D208+D209+D220+D221+D222+D223+D224+D225+D226+D229+D230+D231+D232+D233+D234</f>
        <v>10</v>
      </c>
      <c r="E362" s="228">
        <f t="shared" si="40"/>
        <v>1910489.6</v>
      </c>
      <c r="F362" s="221">
        <f t="shared" si="40"/>
        <v>100269.6</v>
      </c>
      <c r="G362" s="184">
        <f t="shared" si="40"/>
        <v>1086132</v>
      </c>
      <c r="H362" s="184">
        <f t="shared" si="40"/>
        <v>724088</v>
      </c>
      <c r="I362" s="144">
        <f t="shared" si="40"/>
        <v>0</v>
      </c>
      <c r="J362" s="113"/>
      <c r="K362" s="107" t="s">
        <v>341</v>
      </c>
      <c r="L362" s="144" t="s">
        <v>120</v>
      </c>
      <c r="M362" s="228">
        <f>M206+M219</f>
        <v>4</v>
      </c>
      <c r="N362" s="228">
        <f>N206+N219</f>
        <v>136432</v>
      </c>
      <c r="O362" s="228">
        <f>O206+O219</f>
        <v>136432</v>
      </c>
    </row>
    <row r="363" spans="1:24" x14ac:dyDescent="0.2">
      <c r="A363" s="144"/>
      <c r="B363" s="179" t="s">
        <v>356</v>
      </c>
      <c r="C363" s="144"/>
      <c r="D363" s="228"/>
      <c r="E363" s="229">
        <f>E364+E365</f>
        <v>757004.50000000012</v>
      </c>
      <c r="F363" s="229">
        <f t="shared" ref="F363:H363" si="41">F364+F365</f>
        <v>757004.50000000012</v>
      </c>
      <c r="G363" s="229">
        <f t="shared" si="41"/>
        <v>0</v>
      </c>
      <c r="H363" s="229">
        <f t="shared" si="41"/>
        <v>0</v>
      </c>
      <c r="I363" s="144"/>
      <c r="J363" s="113"/>
      <c r="K363" s="179" t="s">
        <v>356</v>
      </c>
      <c r="L363" s="144"/>
      <c r="M363" s="228"/>
      <c r="N363" s="229">
        <f>N364+N365</f>
        <v>387788.79999999999</v>
      </c>
      <c r="O363" s="228"/>
    </row>
    <row r="364" spans="1:24" x14ac:dyDescent="0.2">
      <c r="B364" s="107" t="s">
        <v>342</v>
      </c>
      <c r="C364" s="144" t="s">
        <v>113</v>
      </c>
      <c r="D364" s="228">
        <f>D243+D244+D245+D246+D247+D248+D249+D250+D251+D252+D268+D269+D270+D271+D272+D284</f>
        <v>23988.5</v>
      </c>
      <c r="E364" s="228">
        <f t="shared" ref="E364:I364" si="42">E243+E244+E245+E246+E247+E248+E249+E250+E251+E252+E268+E269+E270+E271+E272+E284</f>
        <v>757004.50000000012</v>
      </c>
      <c r="F364" s="221">
        <f t="shared" si="42"/>
        <v>757004.50000000012</v>
      </c>
      <c r="G364" s="184">
        <f t="shared" si="42"/>
        <v>0</v>
      </c>
      <c r="H364" s="184">
        <f t="shared" si="42"/>
        <v>0</v>
      </c>
      <c r="I364" s="144">
        <f t="shared" si="42"/>
        <v>0</v>
      </c>
      <c r="J364" s="113"/>
      <c r="K364" s="181" t="s">
        <v>342</v>
      </c>
      <c r="L364" s="144" t="s">
        <v>113</v>
      </c>
      <c r="M364" s="228">
        <f>M255+M276+M284</f>
        <v>6658</v>
      </c>
      <c r="N364" s="228">
        <f t="shared" ref="N364:O364" si="43">N255+N276+N284</f>
        <v>322107.5</v>
      </c>
      <c r="O364" s="228">
        <f t="shared" si="43"/>
        <v>322107.5</v>
      </c>
    </row>
    <row r="365" spans="1:24" x14ac:dyDescent="0.2">
      <c r="B365" s="107" t="s">
        <v>341</v>
      </c>
      <c r="C365" s="144" t="s">
        <v>120</v>
      </c>
      <c r="D365" s="228">
        <f>D257+D258+D259+D260+D261+D278</f>
        <v>0</v>
      </c>
      <c r="E365" s="228">
        <f t="shared" ref="E365:H365" si="44">E257+E258+E259+E260+E261+E278</f>
        <v>0</v>
      </c>
      <c r="F365" s="221">
        <f t="shared" si="44"/>
        <v>0</v>
      </c>
      <c r="G365" s="184">
        <f t="shared" si="44"/>
        <v>0</v>
      </c>
      <c r="H365" s="184">
        <f t="shared" si="44"/>
        <v>0</v>
      </c>
      <c r="I365" s="144"/>
      <c r="J365" s="113"/>
      <c r="K365" s="181" t="s">
        <v>341</v>
      </c>
      <c r="L365" s="144" t="s">
        <v>120</v>
      </c>
      <c r="M365" s="228">
        <f>M256+M277</f>
        <v>6</v>
      </c>
      <c r="N365" s="228">
        <f t="shared" ref="N365:O365" si="45">N256+N277</f>
        <v>65681.299999999988</v>
      </c>
      <c r="O365" s="228">
        <f t="shared" si="45"/>
        <v>65681.299999999988</v>
      </c>
    </row>
    <row r="366" spans="1:24" x14ac:dyDescent="0.2">
      <c r="B366" s="179" t="s">
        <v>67</v>
      </c>
      <c r="C366" s="144"/>
      <c r="D366" s="228"/>
      <c r="E366" s="229">
        <f>E367+E368</f>
        <v>892885.20000000007</v>
      </c>
      <c r="F366" s="229">
        <f t="shared" ref="F366:H366" si="46">F367+F368</f>
        <v>892885.20000000007</v>
      </c>
      <c r="G366" s="229">
        <f t="shared" si="46"/>
        <v>0</v>
      </c>
      <c r="H366" s="229">
        <f t="shared" si="46"/>
        <v>0</v>
      </c>
      <c r="I366" s="144"/>
      <c r="J366" s="113"/>
      <c r="K366" s="182" t="s">
        <v>67</v>
      </c>
      <c r="L366" s="144"/>
      <c r="M366" s="228"/>
      <c r="N366" s="229">
        <f>N367+N368</f>
        <v>348955</v>
      </c>
      <c r="O366" s="228"/>
    </row>
    <row r="367" spans="1:24" x14ac:dyDescent="0.2">
      <c r="B367" s="107" t="s">
        <v>342</v>
      </c>
      <c r="C367" s="144" t="s">
        <v>113</v>
      </c>
      <c r="D367" s="228">
        <f>D289+D290+D291+D292+D307+D308+D309+D321</f>
        <v>16651</v>
      </c>
      <c r="E367" s="228">
        <f>E289+E290+E291+E292+E307+E308+E309+E321</f>
        <v>892885.20000000007</v>
      </c>
      <c r="F367" s="221">
        <f t="shared" ref="F367:I367" si="47">F289+F290+F291+F292+F307+F308+F309+F321</f>
        <v>892885.20000000007</v>
      </c>
      <c r="G367" s="184">
        <f t="shared" si="47"/>
        <v>0</v>
      </c>
      <c r="H367" s="184">
        <f t="shared" si="47"/>
        <v>0</v>
      </c>
      <c r="I367" s="144">
        <f t="shared" si="47"/>
        <v>0</v>
      </c>
      <c r="J367" s="144"/>
      <c r="K367" s="181" t="s">
        <v>342</v>
      </c>
      <c r="L367" s="144" t="s">
        <v>113</v>
      </c>
      <c r="M367" s="228">
        <f>M321+M314+M296</f>
        <v>3185</v>
      </c>
      <c r="N367" s="228">
        <f t="shared" ref="N367:O367" si="48">N321+N314+N296</f>
        <v>186146.19999999998</v>
      </c>
      <c r="O367" s="228">
        <f t="shared" si="48"/>
        <v>186146.19999999998</v>
      </c>
    </row>
    <row r="368" spans="1:24" x14ac:dyDescent="0.2">
      <c r="B368" s="107" t="s">
        <v>341</v>
      </c>
      <c r="C368" s="144" t="s">
        <v>120</v>
      </c>
      <c r="D368" s="228">
        <f>D298+D299+D300+D301</f>
        <v>0</v>
      </c>
      <c r="E368" s="228">
        <f t="shared" ref="E368:J368" si="49">E298+E299+E300+E301</f>
        <v>0</v>
      </c>
      <c r="F368" s="221">
        <f t="shared" si="49"/>
        <v>0</v>
      </c>
      <c r="G368" s="184">
        <f t="shared" si="49"/>
        <v>0</v>
      </c>
      <c r="H368" s="184">
        <f t="shared" si="49"/>
        <v>0</v>
      </c>
      <c r="I368" s="144">
        <f t="shared" si="49"/>
        <v>0</v>
      </c>
      <c r="J368" s="144">
        <f t="shared" si="49"/>
        <v>0</v>
      </c>
      <c r="K368" s="181" t="s">
        <v>341</v>
      </c>
      <c r="L368" s="144" t="s">
        <v>120</v>
      </c>
      <c r="M368" s="228">
        <f>M315+M297</f>
        <v>5</v>
      </c>
      <c r="N368" s="228">
        <f t="shared" ref="N368:O368" si="50">N315+N297</f>
        <v>162808.80000000002</v>
      </c>
      <c r="O368" s="228">
        <f t="shared" si="50"/>
        <v>162808.80000000002</v>
      </c>
    </row>
    <row r="369" spans="2:15" x14ac:dyDescent="0.2">
      <c r="B369" s="179" t="s">
        <v>216</v>
      </c>
      <c r="C369" s="144"/>
      <c r="D369" s="228"/>
      <c r="E369" s="229">
        <f>E370+E371</f>
        <v>822194.3</v>
      </c>
      <c r="F369" s="229">
        <f t="shared" ref="F369:H369" si="51">F370+F371</f>
        <v>822194.3</v>
      </c>
      <c r="G369" s="229">
        <f t="shared" si="51"/>
        <v>0</v>
      </c>
      <c r="H369" s="229">
        <f t="shared" si="51"/>
        <v>0</v>
      </c>
      <c r="I369" s="144"/>
      <c r="J369" s="113"/>
      <c r="K369" s="183"/>
      <c r="L369" s="144"/>
      <c r="M369" s="228"/>
      <c r="N369" s="228"/>
      <c r="O369" s="228"/>
    </row>
    <row r="370" spans="2:15" x14ac:dyDescent="0.2">
      <c r="B370" s="107" t="s">
        <v>342</v>
      </c>
      <c r="C370" s="144" t="s">
        <v>113</v>
      </c>
      <c r="D370" s="228">
        <f>D326+D327+D333+D339</f>
        <v>12738</v>
      </c>
      <c r="E370" s="228">
        <f>E326+E327+E333+E339</f>
        <v>822194.3</v>
      </c>
      <c r="F370" s="223">
        <f t="shared" ref="F370:J370" si="52">F326+F327+F333+F339</f>
        <v>822194.3</v>
      </c>
      <c r="G370" s="184">
        <f t="shared" si="52"/>
        <v>0</v>
      </c>
      <c r="H370" s="184">
        <f t="shared" si="52"/>
        <v>0</v>
      </c>
      <c r="I370" s="184">
        <f t="shared" si="52"/>
        <v>0</v>
      </c>
      <c r="J370" s="184">
        <f t="shared" si="52"/>
        <v>0</v>
      </c>
      <c r="M370" s="235"/>
      <c r="N370" s="235"/>
      <c r="O370" s="235"/>
    </row>
    <row r="371" spans="2:15" x14ac:dyDescent="0.2">
      <c r="B371" s="107" t="s">
        <v>341</v>
      </c>
      <c r="C371" s="144" t="s">
        <v>120</v>
      </c>
      <c r="D371" s="228">
        <f>D328+D329+D330+D334+D335</f>
        <v>0</v>
      </c>
      <c r="E371" s="228">
        <f>E328+E329+E330+E334+E335</f>
        <v>0</v>
      </c>
      <c r="F371" s="221">
        <f t="shared" ref="F371:J371" si="53">F328+F329+F330+F334+F335</f>
        <v>0</v>
      </c>
      <c r="G371" s="184">
        <f t="shared" si="53"/>
        <v>0</v>
      </c>
      <c r="H371" s="184">
        <f t="shared" si="53"/>
        <v>0</v>
      </c>
      <c r="I371" s="144">
        <f t="shared" si="53"/>
        <v>0</v>
      </c>
      <c r="J371" s="144">
        <f t="shared" si="53"/>
        <v>0</v>
      </c>
      <c r="M371" s="235"/>
      <c r="N371" s="235"/>
      <c r="O371" s="235"/>
    </row>
    <row r="372" spans="2:15" x14ac:dyDescent="0.2">
      <c r="D372" s="230"/>
      <c r="E372" s="230"/>
      <c r="F372" s="224"/>
      <c r="G372" s="231"/>
      <c r="H372" s="231"/>
      <c r="I372" s="186"/>
      <c r="J372" s="173"/>
      <c r="K372" s="144"/>
      <c r="L372" s="144"/>
      <c r="M372" s="228"/>
      <c r="N372" s="228"/>
      <c r="O372" s="228"/>
    </row>
    <row r="373" spans="2:15" x14ac:dyDescent="0.2">
      <c r="B373" s="144" t="s">
        <v>357</v>
      </c>
      <c r="C373" s="144" t="s">
        <v>113</v>
      </c>
      <c r="D373" s="228">
        <f>D358+D361+D364+D367+D370</f>
        <v>108263.8</v>
      </c>
      <c r="E373" s="228">
        <f>E358+E361+E364+E367+E370</f>
        <v>5043974.4799999995</v>
      </c>
      <c r="F373" s="222">
        <f>F358+F361+F364+F367+F370</f>
        <v>3504194.4800000004</v>
      </c>
      <c r="G373" s="184">
        <f>G358+G361+G364+G367+G370</f>
        <v>923868</v>
      </c>
      <c r="H373" s="184">
        <f>H358+H361+H364+H367+H370</f>
        <v>615912</v>
      </c>
      <c r="I373" s="144"/>
      <c r="J373" s="113"/>
      <c r="K373" s="144" t="s">
        <v>357</v>
      </c>
      <c r="L373" s="144" t="s">
        <v>113</v>
      </c>
      <c r="M373" s="228">
        <f>M355+M358+M361+M364+M367</f>
        <v>29831.8</v>
      </c>
      <c r="N373" s="228">
        <f>N355+N358+N361+N364+N367</f>
        <v>1233462</v>
      </c>
      <c r="O373" s="228">
        <f>O355+O358+O361+O364+O367</f>
        <v>1233230.7999999998</v>
      </c>
    </row>
    <row r="374" spans="2:15" x14ac:dyDescent="0.2">
      <c r="B374" s="144" t="s">
        <v>358</v>
      </c>
      <c r="C374" s="144" t="s">
        <v>120</v>
      </c>
      <c r="D374" s="228">
        <f>D371+D368+D365+D362+D359</f>
        <v>38</v>
      </c>
      <c r="E374" s="228">
        <f>E371+E368+E365+E362+E359</f>
        <v>2578467.2000000002</v>
      </c>
      <c r="F374" s="221">
        <f>F371+F368+F365+F362+F359</f>
        <v>118247.20000000001</v>
      </c>
      <c r="G374" s="184">
        <f>G371+G368+G365+G362+G359</f>
        <v>1476132</v>
      </c>
      <c r="H374" s="184">
        <f>H371+H368+H365+H362+H359</f>
        <v>984088</v>
      </c>
      <c r="I374" s="144"/>
      <c r="J374" s="113"/>
      <c r="K374" s="144" t="s">
        <v>358</v>
      </c>
      <c r="L374" s="144" t="s">
        <v>120</v>
      </c>
      <c r="M374" s="228">
        <f>M368+M365+M362+M359+M356</f>
        <v>56</v>
      </c>
      <c r="N374" s="228">
        <f>N368+N365+N362+N359+N356</f>
        <v>914895.4</v>
      </c>
      <c r="O374" s="228">
        <f>O368+O365+O362+O359+O356</f>
        <v>364922.1</v>
      </c>
    </row>
    <row r="375" spans="2:15" s="237" customFormat="1" x14ac:dyDescent="0.2">
      <c r="B375" s="179" t="s">
        <v>365</v>
      </c>
      <c r="C375" s="179"/>
      <c r="D375" s="229"/>
      <c r="E375" s="229">
        <f>E357+E360+E363+E366+E369</f>
        <v>7622441.6799999997</v>
      </c>
      <c r="F375" s="229">
        <f>F373+F374</f>
        <v>3622441.6800000006</v>
      </c>
      <c r="G375" s="229">
        <f t="shared" ref="G375:H375" si="54">G373+G374</f>
        <v>2400000</v>
      </c>
      <c r="H375" s="229">
        <f t="shared" si="54"/>
        <v>1600000</v>
      </c>
      <c r="I375" s="179"/>
      <c r="J375" s="178"/>
      <c r="K375" s="179" t="s">
        <v>365</v>
      </c>
      <c r="L375" s="179"/>
      <c r="M375" s="229"/>
      <c r="N375" s="229">
        <f>N353+N357+N360+N363+N366</f>
        <v>2148780.5</v>
      </c>
      <c r="O375" s="229"/>
    </row>
    <row r="376" spans="2:15" x14ac:dyDescent="0.2">
      <c r="B376" s="179" t="s">
        <v>361</v>
      </c>
      <c r="C376" s="144" t="s">
        <v>113</v>
      </c>
      <c r="D376" s="228">
        <f>D79+D81+D83+D85+D87+D89+D91+D93+D95+D97+D99+D101+D103+D105+D108+D109+D110+D111+D112+D113+D114+D115+D116+D117+D118+D119+D120+D145+D147+D149+D152+D184+D185+D186+D187+D188+D190+D191+D192+D193+D194+D195+D196+D197+D198+D199+D200+D201+D202+D203+D213+D214+D215+D243+D244+D245+D246+D247+D248+D249+D250+D251+D252+D268+D269+D270+D271+D272+D289+D290+D291+D292+D307+D308+D309+D326+D327+D333</f>
        <v>97115.8</v>
      </c>
      <c r="E376" s="228">
        <f>F79+F80+F81+F82+F83+F84+F85+F86+F87+F88+F89+F90+F91+F92+F93+F94+F95+F96+F97+F98+F99+F100+F101+F102+F104+F103+F105+F106+F108+F109+F110+F111+F112+F113+F114+F115+F116+F117+F118+F119+F120+F145+F146+F147+F148+F149+F150+F152+F153+F179+F184+F185+F186+F187+F188+F190+F191+F192+F193+F194+F195+F196+F197+F198+F199+F200+F201+F202+F203+F213+F214+F215+F238+F243+F244+F245+F246+F248+F247+F249+F250+F251+F252+F268+F269+F270+F271+F272+F284+F289+F290+F291+F292+F307+F308+F309+F321+F326+F327+F333+F339</f>
        <v>3501877.1799999997</v>
      </c>
      <c r="F376" s="177"/>
      <c r="G376" s="184"/>
      <c r="H376" s="184"/>
      <c r="J376" s="113"/>
      <c r="K376" s="144" t="s">
        <v>363</v>
      </c>
      <c r="L376" s="144" t="s">
        <v>120</v>
      </c>
      <c r="M376" s="228">
        <f>M173+M221+M227+M264+M265+M279+M280+M302+M316+M317</f>
        <v>10</v>
      </c>
      <c r="N376" s="228">
        <f>N173+N221+N227+N264+N265+N279+N280+N302+N316+N317</f>
        <v>123626.5</v>
      </c>
      <c r="O376" s="228"/>
    </row>
    <row r="377" spans="2:15" x14ac:dyDescent="0.2">
      <c r="B377" s="179" t="s">
        <v>360</v>
      </c>
      <c r="C377" s="144" t="s">
        <v>120</v>
      </c>
      <c r="D377" s="228">
        <f>D378+D379</f>
        <v>3</v>
      </c>
      <c r="E377" s="228">
        <f>E378+E379</f>
        <v>109258.40000000001</v>
      </c>
      <c r="F377" s="221"/>
      <c r="G377" s="184"/>
      <c r="H377" s="228"/>
      <c r="J377" s="113"/>
      <c r="K377" s="144" t="s">
        <v>199</v>
      </c>
      <c r="L377" s="144" t="s">
        <v>120</v>
      </c>
      <c r="M377" s="228">
        <f>M126+M174+M175+M206+M220+M226+M262+M263+M303+M304</f>
        <v>10</v>
      </c>
      <c r="N377" s="228">
        <f>N126+N174+N175+N206+N220+N226+N262+N263+N303+N304</f>
        <v>273308</v>
      </c>
      <c r="O377" s="228"/>
    </row>
    <row r="378" spans="2:15" x14ac:dyDescent="0.2">
      <c r="B378" s="144" t="s">
        <v>362</v>
      </c>
      <c r="C378" s="144" t="s">
        <v>120</v>
      </c>
      <c r="D378" s="228">
        <f>D154+D223+D224+D257+D258+D259+D260+D278+D298+D299+D300+D334+D335+D221+D220+D329+D328+D330</f>
        <v>0</v>
      </c>
      <c r="E378" s="228">
        <f>E154+E223+E224+E257+E258+E259+E260+E278+E298+E299+E300+E334+E335+E221+E220+E329+E328+E330</f>
        <v>0</v>
      </c>
      <c r="F378" s="221"/>
      <c r="G378" s="228"/>
      <c r="H378" s="228"/>
      <c r="J378" s="113"/>
      <c r="K378" s="144" t="s">
        <v>364</v>
      </c>
      <c r="L378" s="144" t="s">
        <v>120</v>
      </c>
      <c r="M378" s="228">
        <f>M33+M36+M37+M38+M39+M41+M42+M45+M46+M48+M49+M50+M51+M52+M53+M61+M62+M65+M69</f>
        <v>19</v>
      </c>
      <c r="N378" s="228">
        <f>N33+N36+N37+N38+N39+N41+N42+N45+N46+N48+N49+N50+N51+N52+N53+N61+N62+N65+N69</f>
        <v>360636.60000000003</v>
      </c>
      <c r="O378" s="228"/>
    </row>
    <row r="379" spans="2:15" x14ac:dyDescent="0.2">
      <c r="B379" s="144" t="s">
        <v>199</v>
      </c>
      <c r="C379" s="144" t="s">
        <v>120</v>
      </c>
      <c r="D379" s="228">
        <f>D125+D126+D155+D156+D206+D222+D225+D226+D261+D301</f>
        <v>3</v>
      </c>
      <c r="E379" s="228">
        <f>E125+E126+E155+E156+E206+E222+E225+E226+E261+E301</f>
        <v>109258.40000000001</v>
      </c>
      <c r="F379" s="221"/>
      <c r="G379" s="228"/>
      <c r="H379" s="228"/>
      <c r="J379" s="113"/>
      <c r="K379" s="144" t="s">
        <v>199</v>
      </c>
      <c r="L379" s="144" t="s">
        <v>120</v>
      </c>
      <c r="M379" s="228">
        <f>M32+M33+M34+M35+M40+M43+M44+M47+M63+M64+M66+M67+M68</f>
        <v>16</v>
      </c>
      <c r="N379" s="228">
        <f>N32+N33+N34+N35+N40+N43+N44+N47+N63+N64+N66+N67+N68</f>
        <v>130736.7</v>
      </c>
      <c r="O379" s="228"/>
    </row>
    <row r="380" spans="2:15" x14ac:dyDescent="0.2">
      <c r="B380" s="236"/>
      <c r="C380" s="236"/>
      <c r="D380" s="239"/>
      <c r="E380" s="239"/>
      <c r="F380" s="240"/>
      <c r="G380" s="239"/>
      <c r="H380" s="239"/>
      <c r="J380" s="241"/>
      <c r="K380" s="236"/>
      <c r="L380" s="236"/>
      <c r="M380" s="239"/>
      <c r="N380" s="239"/>
      <c r="O380" s="239"/>
    </row>
    <row r="381" spans="2:15" hidden="1" x14ac:dyDescent="0.2">
      <c r="B381" s="236"/>
      <c r="C381" s="236"/>
      <c r="D381" s="239"/>
      <c r="E381" s="239"/>
      <c r="F381" s="240"/>
      <c r="G381" s="239"/>
      <c r="H381" s="239"/>
      <c r="I381" s="236"/>
      <c r="J381" s="241"/>
      <c r="K381" s="236"/>
      <c r="L381" s="236"/>
      <c r="M381" s="239"/>
      <c r="N381" s="239"/>
      <c r="O381" s="239"/>
    </row>
    <row r="382" spans="2:15" hidden="1" x14ac:dyDescent="0.2">
      <c r="B382" s="236"/>
      <c r="C382" s="236"/>
      <c r="D382" s="239"/>
      <c r="E382" s="239"/>
      <c r="F382" s="240"/>
      <c r="G382" s="239"/>
      <c r="H382" s="239"/>
      <c r="I382" s="236"/>
      <c r="J382" s="241"/>
      <c r="K382" s="242"/>
      <c r="L382" s="236"/>
      <c r="M382" s="239"/>
      <c r="N382" s="239"/>
      <c r="O382" s="239"/>
    </row>
    <row r="383" spans="2:15" hidden="1" x14ac:dyDescent="0.2">
      <c r="B383" s="236"/>
      <c r="C383" s="236"/>
      <c r="D383" s="239"/>
      <c r="E383" s="239"/>
      <c r="F383" s="240"/>
      <c r="G383" s="239"/>
      <c r="H383" s="239"/>
      <c r="I383" s="236"/>
      <c r="J383" s="241"/>
      <c r="K383" s="236"/>
      <c r="L383" s="236"/>
      <c r="M383" s="239"/>
      <c r="N383" s="239"/>
      <c r="O383" s="239"/>
    </row>
    <row r="384" spans="2:15" hidden="1" x14ac:dyDescent="0.2">
      <c r="B384" s="236"/>
      <c r="C384" s="236"/>
      <c r="D384" s="239"/>
      <c r="E384" s="239"/>
      <c r="F384" s="240"/>
      <c r="G384" s="239"/>
      <c r="H384" s="239"/>
      <c r="I384" s="236"/>
      <c r="J384" s="241"/>
      <c r="K384" s="236"/>
      <c r="L384" s="236"/>
      <c r="M384" s="239"/>
      <c r="N384" s="239"/>
      <c r="O384" s="239"/>
    </row>
    <row r="385" spans="2:15" hidden="1" x14ac:dyDescent="0.2">
      <c r="B385" s="236"/>
      <c r="C385" s="236"/>
      <c r="D385" s="239"/>
      <c r="E385" s="239"/>
      <c r="F385" s="240"/>
      <c r="G385" s="239"/>
      <c r="H385" s="239"/>
      <c r="I385" s="236"/>
      <c r="J385" s="241"/>
      <c r="K385" s="236"/>
      <c r="L385" s="236"/>
      <c r="M385" s="239"/>
      <c r="N385" s="239"/>
      <c r="O385" s="239"/>
    </row>
    <row r="386" spans="2:15" hidden="1" x14ac:dyDescent="0.2">
      <c r="B386" s="236"/>
      <c r="C386" s="236"/>
      <c r="D386" s="239"/>
      <c r="E386" s="239"/>
      <c r="F386" s="240"/>
      <c r="G386" s="239"/>
      <c r="H386" s="239"/>
      <c r="I386" s="236"/>
      <c r="J386" s="241"/>
      <c r="K386" s="236"/>
      <c r="L386" s="236"/>
      <c r="M386" s="239"/>
      <c r="N386" s="239"/>
      <c r="O386" s="239"/>
    </row>
    <row r="387" spans="2:15" hidden="1" x14ac:dyDescent="0.2">
      <c r="B387" s="236"/>
      <c r="C387" s="236"/>
      <c r="D387" s="239"/>
      <c r="E387" s="239"/>
      <c r="F387" s="240"/>
      <c r="G387" s="239"/>
      <c r="H387" s="239"/>
      <c r="I387" s="236"/>
      <c r="J387" s="241"/>
      <c r="K387" s="236"/>
      <c r="L387" s="236"/>
      <c r="M387" s="239"/>
      <c r="N387" s="239"/>
      <c r="O387" s="239"/>
    </row>
    <row r="388" spans="2:15" hidden="1" x14ac:dyDescent="0.2">
      <c r="B388" s="236"/>
      <c r="C388" s="236"/>
      <c r="D388" s="239"/>
      <c r="E388" s="239"/>
      <c r="F388" s="240"/>
      <c r="G388" s="239"/>
      <c r="H388" s="239"/>
      <c r="I388" s="236"/>
      <c r="J388" s="241"/>
      <c r="K388" s="236"/>
      <c r="L388" s="236"/>
      <c r="M388" s="239"/>
      <c r="N388" s="239"/>
      <c r="O388" s="239"/>
    </row>
    <row r="389" spans="2:15" hidden="1" x14ac:dyDescent="0.2">
      <c r="B389" s="236"/>
      <c r="C389" s="236"/>
      <c r="D389" s="239"/>
      <c r="E389" s="239"/>
      <c r="F389" s="240"/>
      <c r="G389" s="239"/>
      <c r="H389" s="239"/>
      <c r="I389" s="236"/>
      <c r="J389" s="241"/>
      <c r="K389" s="236"/>
      <c r="L389" s="236"/>
      <c r="M389" s="239"/>
      <c r="N389" s="239"/>
      <c r="O389" s="239"/>
    </row>
    <row r="390" spans="2:15" hidden="1" x14ac:dyDescent="0.2">
      <c r="B390" s="236"/>
      <c r="C390" s="236"/>
      <c r="D390" s="239"/>
      <c r="E390" s="239"/>
      <c r="F390" s="240"/>
      <c r="G390" s="239"/>
      <c r="H390" s="239"/>
      <c r="I390" s="236"/>
      <c r="J390" s="241"/>
      <c r="K390" s="242"/>
      <c r="L390" s="236"/>
      <c r="M390" s="239"/>
      <c r="N390" s="239"/>
      <c r="O390" s="239"/>
    </row>
    <row r="391" spans="2:15" hidden="1" x14ac:dyDescent="0.2">
      <c r="B391" s="236"/>
      <c r="C391" s="236"/>
      <c r="D391" s="239"/>
      <c r="E391" s="239"/>
      <c r="F391" s="240"/>
      <c r="G391" s="239"/>
      <c r="H391" s="239"/>
      <c r="I391" s="236"/>
      <c r="J391" s="241"/>
      <c r="K391" s="236"/>
      <c r="L391" s="236"/>
      <c r="M391" s="239"/>
      <c r="N391" s="239"/>
      <c r="O391" s="239"/>
    </row>
    <row r="392" spans="2:15" hidden="1" x14ac:dyDescent="0.2">
      <c r="B392" s="236"/>
      <c r="C392" s="236"/>
      <c r="D392" s="239"/>
      <c r="E392" s="239"/>
      <c r="F392" s="240"/>
      <c r="G392" s="239"/>
      <c r="H392" s="239"/>
      <c r="I392" s="236"/>
      <c r="J392" s="241"/>
      <c r="K392" s="236"/>
      <c r="L392" s="236"/>
      <c r="M392" s="239"/>
      <c r="N392" s="239"/>
      <c r="O392" s="239"/>
    </row>
    <row r="393" spans="2:15" hidden="1" x14ac:dyDescent="0.2">
      <c r="B393" s="236"/>
      <c r="C393" s="236"/>
      <c r="D393" s="239"/>
      <c r="E393" s="239"/>
      <c r="F393" s="240"/>
      <c r="G393" s="239"/>
      <c r="H393" s="239"/>
      <c r="I393" s="236"/>
      <c r="J393" s="241"/>
      <c r="K393" s="236"/>
      <c r="L393" s="236"/>
      <c r="M393" s="239"/>
      <c r="N393" s="239"/>
      <c r="O393" s="239"/>
    </row>
    <row r="394" spans="2:15" hidden="1" x14ac:dyDescent="0.2">
      <c r="B394" s="236"/>
      <c r="C394" s="236"/>
      <c r="D394" s="239"/>
      <c r="E394" s="239"/>
      <c r="F394" s="240"/>
      <c r="G394" s="239"/>
      <c r="H394" s="239"/>
      <c r="I394" s="236"/>
      <c r="J394" s="241"/>
      <c r="K394" s="236"/>
      <c r="L394" s="236"/>
      <c r="M394" s="239"/>
      <c r="N394" s="239"/>
      <c r="O394" s="239"/>
    </row>
    <row r="395" spans="2:15" hidden="1" x14ac:dyDescent="0.2">
      <c r="B395" s="236"/>
      <c r="C395" s="236"/>
      <c r="D395" s="239"/>
      <c r="E395" s="239"/>
      <c r="F395" s="240"/>
      <c r="G395" s="239"/>
      <c r="H395" s="239"/>
      <c r="I395" s="236"/>
      <c r="J395" s="241"/>
      <c r="K395" s="236"/>
      <c r="L395" s="236"/>
      <c r="M395" s="239"/>
      <c r="N395" s="239"/>
      <c r="O395" s="239"/>
    </row>
    <row r="396" spans="2:15" hidden="1" x14ac:dyDescent="0.2">
      <c r="B396" s="236"/>
      <c r="C396" s="236"/>
      <c r="D396" s="239"/>
      <c r="E396" s="239"/>
      <c r="F396" s="240"/>
      <c r="G396" s="239"/>
      <c r="H396" s="239"/>
      <c r="I396" s="236"/>
      <c r="J396" s="241"/>
      <c r="K396" s="236"/>
      <c r="L396" s="236"/>
      <c r="M396" s="239"/>
      <c r="N396" s="239"/>
      <c r="O396" s="239"/>
    </row>
    <row r="397" spans="2:15" hidden="1" x14ac:dyDescent="0.2">
      <c r="B397" s="236"/>
      <c r="C397" s="236"/>
      <c r="D397" s="239"/>
      <c r="E397" s="239"/>
      <c r="F397" s="240"/>
      <c r="G397" s="239"/>
      <c r="H397" s="239"/>
      <c r="J397" s="241"/>
      <c r="K397" s="179" t="s">
        <v>368</v>
      </c>
      <c r="L397" s="236"/>
      <c r="M397" s="239"/>
      <c r="N397" s="239"/>
      <c r="O397" s="239"/>
    </row>
    <row r="398" spans="2:15" hidden="1" x14ac:dyDescent="0.2">
      <c r="B398" s="236"/>
      <c r="C398" s="236"/>
      <c r="D398" s="239"/>
      <c r="E398" s="239"/>
      <c r="F398" s="240"/>
      <c r="G398" s="239"/>
      <c r="H398" s="239"/>
      <c r="J398" s="241"/>
      <c r="K398" s="144" t="s">
        <v>357</v>
      </c>
      <c r="L398" s="236"/>
      <c r="M398" s="239"/>
      <c r="N398" s="239"/>
      <c r="O398" s="239"/>
    </row>
    <row r="399" spans="2:15" hidden="1" x14ac:dyDescent="0.2">
      <c r="B399" s="236"/>
      <c r="C399" s="236"/>
      <c r="D399" s="239"/>
      <c r="E399" s="239"/>
      <c r="F399" s="240"/>
      <c r="G399" s="239"/>
      <c r="H399" s="239"/>
      <c r="J399" s="241"/>
      <c r="K399" s="144" t="s">
        <v>366</v>
      </c>
      <c r="L399" s="236"/>
      <c r="M399" s="239"/>
      <c r="N399" s="239"/>
      <c r="O399" s="239"/>
    </row>
    <row r="400" spans="2:15" hidden="1" x14ac:dyDescent="0.2">
      <c r="B400" s="236"/>
      <c r="C400" s="236"/>
      <c r="D400" s="239"/>
      <c r="E400" s="239"/>
      <c r="F400" s="240"/>
      <c r="G400" s="239"/>
      <c r="H400" s="239"/>
      <c r="J400" s="241"/>
      <c r="K400" s="144" t="s">
        <v>369</v>
      </c>
      <c r="L400" s="236"/>
      <c r="M400" s="239"/>
      <c r="N400" s="239"/>
      <c r="O400" s="239"/>
    </row>
    <row r="401" spans="2:19" hidden="1" x14ac:dyDescent="0.2">
      <c r="B401" s="236"/>
      <c r="C401" s="236"/>
      <c r="D401" s="239"/>
      <c r="E401" s="239"/>
      <c r="F401" s="240"/>
      <c r="G401" s="239"/>
      <c r="H401" s="239"/>
      <c r="J401" s="241"/>
      <c r="K401" s="144" t="s">
        <v>358</v>
      </c>
      <c r="L401" s="236"/>
      <c r="M401" s="239"/>
      <c r="N401" s="239"/>
      <c r="O401" s="239"/>
    </row>
    <row r="402" spans="2:19" hidden="1" x14ac:dyDescent="0.2">
      <c r="B402" s="236"/>
      <c r="C402" s="236"/>
      <c r="D402" s="239"/>
      <c r="E402" s="239"/>
      <c r="F402" s="240"/>
      <c r="G402" s="239"/>
      <c r="H402" s="239"/>
      <c r="J402" s="241"/>
      <c r="K402" s="144" t="s">
        <v>367</v>
      </c>
      <c r="L402" s="236"/>
      <c r="M402" s="239"/>
      <c r="N402" s="239"/>
      <c r="O402" s="239"/>
    </row>
    <row r="403" spans="2:19" hidden="1" x14ac:dyDescent="0.2">
      <c r="K403" s="144" t="s">
        <v>370</v>
      </c>
    </row>
    <row r="405" spans="2:19" s="259" customFormat="1" x14ac:dyDescent="0.2">
      <c r="B405" s="266" t="s">
        <v>365</v>
      </c>
      <c r="C405" s="263" t="s">
        <v>113</v>
      </c>
      <c r="D405" s="264">
        <f>D406+D411</f>
        <v>108301.8</v>
      </c>
      <c r="E405" s="264">
        <f>E406+E411</f>
        <v>7622441.6800000006</v>
      </c>
      <c r="F405" s="264">
        <f>F406+F411</f>
        <v>3622441.68</v>
      </c>
      <c r="G405" s="264">
        <f t="shared" ref="G405:H405" si="55">G406+G411</f>
        <v>2400000.0060000001</v>
      </c>
      <c r="H405" s="264">
        <f t="shared" si="55"/>
        <v>1599999.9939999999</v>
      </c>
      <c r="I405" s="265"/>
      <c r="J405" s="265"/>
      <c r="K405" s="266" t="s">
        <v>372</v>
      </c>
      <c r="L405" s="263" t="s">
        <v>113</v>
      </c>
      <c r="M405" s="264">
        <f>M406+M411</f>
        <v>41523.599999999999</v>
      </c>
      <c r="N405" s="264">
        <f>N406+N411</f>
        <v>2148780.5</v>
      </c>
      <c r="O405" s="264">
        <f t="shared" ref="O405" si="56">O406+O411</f>
        <v>1788914.5999999999</v>
      </c>
      <c r="P405" s="258"/>
      <c r="Q405" s="258"/>
      <c r="R405" s="258"/>
      <c r="S405" s="258"/>
    </row>
    <row r="406" spans="2:19" s="258" customFormat="1" x14ac:dyDescent="0.2">
      <c r="B406" s="61" t="s">
        <v>357</v>
      </c>
      <c r="C406" s="263" t="s">
        <v>113</v>
      </c>
      <c r="D406" s="264">
        <f>D407+D409</f>
        <v>108261.8</v>
      </c>
      <c r="E406" s="264">
        <f>E407+E409</f>
        <v>4913974.4800000004</v>
      </c>
      <c r="F406" s="264">
        <f>F407+F409</f>
        <v>3504194.48</v>
      </c>
      <c r="G406" s="264">
        <f t="shared" ref="G406:H406" si="57">G407+G409</f>
        <v>845868</v>
      </c>
      <c r="H406" s="264">
        <f t="shared" si="57"/>
        <v>563912</v>
      </c>
      <c r="I406" s="265"/>
      <c r="J406" s="265"/>
      <c r="K406" s="61" t="s">
        <v>357</v>
      </c>
      <c r="L406" s="263" t="s">
        <v>113</v>
      </c>
      <c r="M406" s="264">
        <f>M407+M409</f>
        <v>40434.6</v>
      </c>
      <c r="N406" s="264">
        <f t="shared" ref="N406:O406" si="58">N407+N409</f>
        <v>1233885.0999999999</v>
      </c>
      <c r="O406" s="264">
        <f t="shared" si="58"/>
        <v>874019.2</v>
      </c>
    </row>
    <row r="407" spans="2:19" x14ac:dyDescent="0.2">
      <c r="B407" s="61" t="s">
        <v>366</v>
      </c>
      <c r="C407" s="263" t="s">
        <v>113</v>
      </c>
      <c r="D407" s="264">
        <f>D79+D81+D83+D85+D87+D89+D91+D93+D95+D97+D99+D101+D103+D105+D108+D109+D110+D111+D112+D113+D114+D115+D116+D117+D118+D119+D120+D128+D129+D130+D132+D145+D147+D149+D152+D159+D160+D161+D162+D163+D184+D185+D186+D187+D188+D190+D191+D192+D193+D194+D195+D196+D197+D198+D199+D200+D201+D202+D203+D210+D213+D214+D215+D243+D244+D245+D246+D247+D248+D249+D250+D251+D252+D268+D269+D270+D271+D272+D289+D290+D291+D292+D307+D308+D309+D326+D327+D333</f>
        <v>108124.8</v>
      </c>
      <c r="E407" s="264">
        <f>E79+E81+E83+E85+E87+E89+E91+E93+E95+E97+E99+E101+E103+E105+E108+E109+E110+E111+E112+E113+E114+E115+E116+E117+E118+E119+E120+E128+E129+E130+E132+E145+E147+E149+E152+E159+E160+E161+E162+E163+E184+E185+E186+E187+E188+E190+E191+E192+E193+E194+E195+E196+E197+E198+E199+E200+E201+E202+E203+E210+E213+E214+E215+E243+E244+E245+E246+E247+E248+E249+E250+E251+E252+E268+E269+E270+E271+E272+E289+E290+E291+E292+E307+E308+E309+E326+E327+E333+E80+E82+E84+E86+E88+E90+E92+E94+E96+E98+E100+E102+E104+E106+E146+E148+E150</f>
        <v>4901494.58</v>
      </c>
      <c r="F407" s="264">
        <f>F79+F81+F83+F85+F87+F89+F91+F93+F95+F97+F99+F101+F103+F105+F108+F109+F110+F111+F112+F113+F114+F115+F116+F117+F118+F119+F120+F128+F129+F130+F132+F145+F147+F149+F152+F159+F160+F161+F162+F163+F184+F185+F186+F187+F188+F190+F191+F192+F193+F194+F195+F196+F197+F198+F199+F200+F201+F202+F203+F210+F213+F214+F215+F243+F244+F245+F246+F247+F248+F249+F250+F251+F252+F268+F269+F270+F271+F272+F289+F290+F291+F292+F307+F308+F309+F326+F327+F333+F80+F82+F84+F86+F88+F90+F92+F94+F96+F98+F100+F102+F104+F106+F146+F148+F150</f>
        <v>3491714.58</v>
      </c>
      <c r="G407" s="264">
        <f t="shared" ref="G407:H407" si="59">G79+G81+G83+G85+G87+G89+G91+G93+G95+G97+G99+G101+G103+G105+G108+G109+G110+G111+G112+G113+G114+G115+G116+G117+G118+G119+G120+G128+G129+G130+G132+G145+G147+G149+G152+G159+G160+G161+G162+G163+G184+G185+G186+G187+G188+G190+G191+G192+G193+G194+G195+G196+G197+G198+G199+G200+G201+G202+G203+G210+G213+G214+G215+G243+G244+G245+G246+G247+G248+G249+G250+G251+G252+G268+G269+G270+G271+G272+G289+G290+G291+G292+G307+G308+G309+G326+G327+G333+G80+G82+G84+G86+G88+G90+G92+G94+G96+G98+G100+G102+G104+G106+G146+G148+G150</f>
        <v>845868</v>
      </c>
      <c r="H407" s="264">
        <f t="shared" si="59"/>
        <v>563912</v>
      </c>
      <c r="I407" s="265"/>
      <c r="J407" s="265"/>
      <c r="K407" s="61" t="s">
        <v>366</v>
      </c>
      <c r="L407" s="263" t="s">
        <v>113</v>
      </c>
      <c r="M407" s="264">
        <f>M14+M15+M16+M17+M18+M19+M20+M21+M22+M23+M24+M25+M26+M57+M58+M59+M79+M81+M83+M85+M87+M89+M91+M93+M95+M97+M99+M101+M103+M105+M122+M145+M147+M149+M184+M185+M186+M187+M188+M189+M190+M191+M192+M193+M194+M195+M196+M216+M217+M243+M244+M245+M246+M247+M253+M254+M273+M274+M275+M290+M293+M294+M295+M310+M311+M312+M313+M268</f>
        <v>40297.599999999999</v>
      </c>
      <c r="N407" s="264">
        <f>N14+N15+N16+N17+N18+N19+N20+N21+N22+N23+N24+N25+N26+N57+N58+N59+N79+N81+N83+N85+N87+N89+N91+N93+N95+N97+N99+N101+N103+N105+N122+N145+N147+N149+N184+N185+N186+N187+N188+N189+N190+N191+N192+N193+N194+N195+N196+N216+N217+N243+N244+N245+N246+N247+N253+N254+N273+N274+N275+N290+N293+N294+N295+N310+N311+N312+N313+N268+N146+N148+N150+N104+N102+N100+N98+N96+N94+N92+N90+N88+N86+N84+N82+N80</f>
        <v>1221508.3999999999</v>
      </c>
      <c r="O407" s="264">
        <f t="shared" ref="O407" si="60">O14+O15+O16+O17+O18+O19+O20+O21+O22+O23+O24+O25+O26+O57+O58+O59+O79+O81+O83+O85+O87+O89+O91+O93+O95+O97+O99+O101+O103+O105+O122+O145+O147+O149+O184+O185+O186+O187+O188+O189+O190+O191+O192+O193+O194+O195+O196+O216+O217+O243+O244+O245+O246+O247+O253+O254+O273+O274+O275+O290+O293+O294+O295+O310+O311+O312+O313+O268</f>
        <v>861642.5</v>
      </c>
      <c r="P407" s="245"/>
      <c r="Q407" s="245"/>
      <c r="R407" s="245"/>
      <c r="S407" s="245"/>
    </row>
    <row r="408" spans="2:19" x14ac:dyDescent="0.2">
      <c r="B408" s="61" t="s">
        <v>376</v>
      </c>
      <c r="C408" s="263" t="s">
        <v>113</v>
      </c>
      <c r="D408" s="264">
        <f>D79+D81+D83+D85+D87+D89+D91+D93+D95+D97+D99+D101+D103+D105+D108+D109+D110+D111+D112+D113+D114+D115+D116+D117+D118+D119+D120+D145+D147+D149+D152+D184+D185+D186+D187+D188+D190+D191+D192+D193+D194+D195+D196+D197+D198+D199+D200+D201+D202+D203+D213+D214+D215+D243+D244+D245+D246+D247+D248+D249+D250+D251+D252+D268+D269+D270+D271+D272+D289+D290+D291+D292+D307+D308+D309+D326+D327+D333</f>
        <v>97115.8</v>
      </c>
      <c r="E408" s="264">
        <f>E79+E81+E83+E85+E87+E89+E91+E93+E95+E97+E99+E101+E103+E105+E108+E109+E110+E111+E112+E113+E114+E115+E116+E117+E118+E119+E120+E145+E147+E149+E152+E184+E185+E186+E187+E188+E190+E191+E192+E193+E194+E195+E196+E197+E198+E199+E200+E201+E202+E203+E213+E214+E215+E243+E244+E245+E246+E247+E248+E249+E250+E251+E252+E268+E269+E270+E271+E272+E289+E290+E291+E292+E307+E308+E309+E326+E327+E333+E80+E82+E84+E86+E88+E90+E92+E94+E96+E98+E100+E102+E104+E106+E146+E148+E150</f>
        <v>3491714.58</v>
      </c>
      <c r="F408" s="264">
        <f>F79+F81+F83+F85+F87+F89+F91+F93+F95+F97+F99+F101+F103+F105+F108+F109+F110+F111+F112+F113+F114+F115+F116+F117+F118+F119+F120+F145+F147+F149+F152+F184+F185+F186+F187+F188+F190+F191+F192+F193+F194+F195+F196+F197+F198+F199+F200+F201+F202+F203+F213+F214+F215+F243+F244+F245+F246+F247+F248+F249+F250+F251+F252+F268+F269+F270+F271+F272+F289+F290+F291+F292+F307+F308+F309+F326+F327+F333+F80+F82+F84+F86+F88+F90+F92+F94+F96+F98+F100+F102+F104+F106+F146+F148+F150</f>
        <v>3491714.58</v>
      </c>
      <c r="G408" s="264">
        <f t="shared" ref="G408:H408" si="61">G79+G81+G83+G85+G87+G89+G91+G93+G95+G97+G99+G101+G103+G105+G108+G109+G110+G111+G112+G113+G114+G115+G116+G117+G118+G119+G120+G145+G147+G149+G152+G184+G185+G186+G187+G188+G190+G191+G192+G193+G194+G195+G196+G197+G198+G199+G200+G201+G202+G203+G213+G214+G215+G243+G244+G245+G246+G247+G248+G249+G250+G251+G252+G268+G269+G270+G271+G272+G289+G290+G291+G292+G307+G308+G309+G326+G327+G333+G80+G82+G84+G86+G88+G90+G92+G94+G96+G98+G100+G102+G104+G106+G146+G148+G150</f>
        <v>0</v>
      </c>
      <c r="H408" s="264">
        <f t="shared" si="61"/>
        <v>0</v>
      </c>
      <c r="I408" s="265"/>
      <c r="J408" s="265"/>
      <c r="K408" s="61" t="s">
        <v>376</v>
      </c>
      <c r="L408" s="263" t="s">
        <v>113</v>
      </c>
      <c r="M408" s="264"/>
      <c r="N408" s="264"/>
      <c r="O408" s="264"/>
      <c r="P408" s="245"/>
      <c r="Q408" s="245"/>
      <c r="R408" s="245"/>
      <c r="S408" s="245"/>
    </row>
    <row r="409" spans="2:19" x14ac:dyDescent="0.2">
      <c r="B409" s="61" t="s">
        <v>369</v>
      </c>
      <c r="C409" s="263" t="s">
        <v>113</v>
      </c>
      <c r="D409" s="260">
        <f>D107+D151+D179+D238+D284+D321+D339</f>
        <v>137</v>
      </c>
      <c r="E409" s="260">
        <f>E107+E151+E179+E238+E284+E321+E339</f>
        <v>12479.9</v>
      </c>
      <c r="F409" s="260">
        <f t="shared" ref="F409:H409" si="62">F107+F151+F179+F238+F284+F321+F339</f>
        <v>12479.9</v>
      </c>
      <c r="G409" s="260">
        <f t="shared" si="62"/>
        <v>0</v>
      </c>
      <c r="H409" s="260">
        <f t="shared" si="62"/>
        <v>0</v>
      </c>
      <c r="I409" s="265"/>
      <c r="J409" s="265"/>
      <c r="K409" s="61" t="s">
        <v>369</v>
      </c>
      <c r="L409" s="263" t="s">
        <v>113</v>
      </c>
      <c r="M409" s="260">
        <f>M321+M284+M238+M179+M151+M107+M73</f>
        <v>137</v>
      </c>
      <c r="N409" s="260">
        <f t="shared" ref="N409:O409" si="63">N321+N284+N238+N179+N151+N107+N73</f>
        <v>12376.7</v>
      </c>
      <c r="O409" s="260">
        <f t="shared" si="63"/>
        <v>12376.7</v>
      </c>
      <c r="P409" s="245"/>
      <c r="Q409" s="245"/>
      <c r="R409" s="245"/>
      <c r="S409" s="245"/>
    </row>
    <row r="410" spans="2:19" x14ac:dyDescent="0.2">
      <c r="B410" s="61" t="s">
        <v>377</v>
      </c>
      <c r="C410" s="263" t="s">
        <v>113</v>
      </c>
      <c r="D410" s="260">
        <f>D107+D151+D179+D238+D284+D321+D339</f>
        <v>137</v>
      </c>
      <c r="E410" s="260">
        <f t="shared" ref="E410:H410" si="64">E107+E151+E179+E238+E284+E321+E339</f>
        <v>12479.9</v>
      </c>
      <c r="F410" s="260">
        <f>F107+F151+F179+F238+F284+F321+F339</f>
        <v>12479.9</v>
      </c>
      <c r="G410" s="260">
        <f t="shared" si="64"/>
        <v>0</v>
      </c>
      <c r="H410" s="260">
        <f t="shared" si="64"/>
        <v>0</v>
      </c>
      <c r="I410" s="265"/>
      <c r="J410" s="265"/>
      <c r="K410" s="61" t="s">
        <v>377</v>
      </c>
      <c r="L410" s="263" t="s">
        <v>113</v>
      </c>
      <c r="M410" s="260"/>
      <c r="N410" s="260"/>
      <c r="O410" s="260"/>
      <c r="P410" s="245"/>
      <c r="Q410" s="245"/>
      <c r="R410" s="245"/>
      <c r="S410" s="245"/>
    </row>
    <row r="411" spans="2:19" s="259" customFormat="1" x14ac:dyDescent="0.2">
      <c r="B411" s="61" t="s">
        <v>358</v>
      </c>
      <c r="C411" s="61" t="s">
        <v>23</v>
      </c>
      <c r="D411" s="260">
        <f>D412+D413</f>
        <v>40</v>
      </c>
      <c r="E411" s="260">
        <f>E412+E413</f>
        <v>2708467.2</v>
      </c>
      <c r="F411" s="260">
        <f>F412+F413</f>
        <v>118247.2</v>
      </c>
      <c r="G411" s="260">
        <f>G412+G413</f>
        <v>1554132.0059999998</v>
      </c>
      <c r="H411" s="260">
        <f t="shared" ref="H411" si="65">H412+H413</f>
        <v>1036087.9939999999</v>
      </c>
      <c r="I411" s="265"/>
      <c r="J411" s="265"/>
      <c r="K411" s="61" t="s">
        <v>358</v>
      </c>
      <c r="L411" s="61" t="s">
        <v>23</v>
      </c>
      <c r="M411" s="61">
        <f>M412+M413</f>
        <v>1089</v>
      </c>
      <c r="N411" s="61">
        <f t="shared" ref="N411:O411" si="66">N412+N413</f>
        <v>914895.39999999991</v>
      </c>
      <c r="O411" s="61">
        <f t="shared" si="66"/>
        <v>914895.39999999991</v>
      </c>
      <c r="P411" s="258"/>
      <c r="Q411" s="258"/>
      <c r="R411" s="258"/>
      <c r="S411" s="258"/>
    </row>
    <row r="412" spans="2:19" x14ac:dyDescent="0.2">
      <c r="B412" s="61" t="s">
        <v>367</v>
      </c>
      <c r="C412" s="61" t="s">
        <v>23</v>
      </c>
      <c r="D412" s="260">
        <f>D137+D138+D139+D140+D166+D167+D220+D221+D222+D223+D224+D257+D258+D259+D260+D278+D298+D299+D300+D328+D329+D330+D334+D335+D154</f>
        <v>7</v>
      </c>
      <c r="E412" s="260">
        <f>E137+E138+E139+E140+E166+E167+E220+E221+E222+E223+E224+E257+E258+E259+E260+E278+E298+E299+E300+E328+E329+E330+E334+E335+E154</f>
        <v>110695</v>
      </c>
      <c r="F412" s="260">
        <f t="shared" ref="F412:H412" si="67">F137+F138+F139+F140+F166+F167+F220+F221+F222+F223+F224+F257+F258+F259+F260+F278+F298+F299+F300+F328+F329+F330+F334+F335+F154</f>
        <v>0</v>
      </c>
      <c r="G412" s="260">
        <f t="shared" si="67"/>
        <v>65898.259482499998</v>
      </c>
      <c r="H412" s="260">
        <f t="shared" si="67"/>
        <v>44796.740517500002</v>
      </c>
      <c r="I412" s="265"/>
      <c r="J412" s="265"/>
      <c r="K412" s="61" t="s">
        <v>367</v>
      </c>
      <c r="L412" s="61" t="s">
        <v>23</v>
      </c>
      <c r="M412" s="61">
        <f>M317+M316+M302+M280+M279+M265+M264+M227+M221+M173+M69+M65+M62+M61+M53+M52+M51+M50+M49+M48+M46+M45+M42+M39+M38+M37+M36</f>
        <v>27</v>
      </c>
      <c r="N412" s="61">
        <f t="shared" ref="N412:O412" si="68">N317+N316+N302+N280+N279+N265+N264+N227+N221+N173+N69+N65+N62+N61+N53+N52+N51+N50+N49+N48+N46+N45+N42+N39+N38+N37+N36</f>
        <v>464664.9</v>
      </c>
      <c r="O412" s="61">
        <f t="shared" si="68"/>
        <v>464664.9</v>
      </c>
      <c r="P412" s="245"/>
      <c r="Q412" s="245"/>
      <c r="R412" s="245"/>
      <c r="S412" s="245"/>
    </row>
    <row r="413" spans="2:19" x14ac:dyDescent="0.2">
      <c r="B413" s="61" t="s">
        <v>370</v>
      </c>
      <c r="C413" s="61" t="s">
        <v>23</v>
      </c>
      <c r="D413" s="260">
        <f>D125+D126+D131+D133+D134++D141+D142+D153+D155+D156+D168+D169+D170+D171+D206+D208+D209+D225+D226+D229+D230+D231+D232+D233+D234+D261+D301</f>
        <v>33</v>
      </c>
      <c r="E413" s="260">
        <f>E125+E126+E131+E133+E134++E141+E142+E153+E155+E156+E168+E169+E170+E171+E206+E208+E209+E225+E226+E229+E230+E231+E232+E233+E234+E261+E301</f>
        <v>2597772.2000000002</v>
      </c>
      <c r="F413" s="260">
        <f t="shared" ref="F413:I413" si="69">F125+F126+F131+F133+F134++F141+F142+F153+F155+F156+F168+F169+F170+F171+F206+F208+F209+F225+F226+F229+F230+F231+F232+F233+F234+F261+F301</f>
        <v>118247.2</v>
      </c>
      <c r="G413" s="260">
        <f t="shared" si="69"/>
        <v>1488233.7465174999</v>
      </c>
      <c r="H413" s="260">
        <f t="shared" si="69"/>
        <v>991291.25348249997</v>
      </c>
      <c r="I413" s="260">
        <f t="shared" si="69"/>
        <v>0</v>
      </c>
      <c r="J413" s="265"/>
      <c r="K413" s="61" t="s">
        <v>370</v>
      </c>
      <c r="L413" s="61" t="s">
        <v>23</v>
      </c>
      <c r="M413" s="61">
        <f>M304+M303+M263+M262+M226+M220+M206+M175+M174+M126+M68+M67+M66+M64+M63+M47+M44+M43+M41+M40+M35+M34+M33+M32+M31+M30+M29+M28</f>
        <v>1062</v>
      </c>
      <c r="N413" s="61">
        <f t="shared" ref="N413:O413" si="70">N304+N303+N263+N262+N226+N220+N206+N175+N174+N126+N68+N67+N66+N64+N63+N47+N44+N43+N41+N40+N35+N34+N33+N32+N31+N30+N29+N28</f>
        <v>450230.49999999994</v>
      </c>
      <c r="O413" s="61">
        <f t="shared" si="70"/>
        <v>450230.49999999994</v>
      </c>
      <c r="P413" s="245"/>
      <c r="Q413" s="245"/>
      <c r="R413" s="245"/>
      <c r="S413" s="245"/>
    </row>
    <row r="414" spans="2:19" ht="13.5" x14ac:dyDescent="0.25">
      <c r="B414" s="267" t="s">
        <v>375</v>
      </c>
      <c r="C414" s="268"/>
      <c r="D414" s="265"/>
      <c r="E414" s="265"/>
      <c r="F414" s="265"/>
      <c r="G414" s="265"/>
      <c r="H414" s="265"/>
      <c r="I414" s="265"/>
      <c r="J414" s="265"/>
      <c r="K414" s="265"/>
      <c r="L414" s="268"/>
      <c r="M414" s="265"/>
      <c r="N414" s="265"/>
      <c r="O414" s="265"/>
      <c r="P414" s="245"/>
      <c r="Q414" s="245"/>
      <c r="R414" s="245"/>
      <c r="S414" s="245"/>
    </row>
    <row r="415" spans="2:19" s="259" customFormat="1" x14ac:dyDescent="0.2">
      <c r="B415" s="266" t="s">
        <v>374</v>
      </c>
      <c r="C415" s="263" t="s">
        <v>113</v>
      </c>
      <c r="D415" s="264">
        <f>D416+D419</f>
        <v>108300.8</v>
      </c>
      <c r="E415" s="264">
        <f>E416+E419</f>
        <v>7622441.6799999997</v>
      </c>
      <c r="F415" s="264">
        <f>F416+F419</f>
        <v>3622441.68</v>
      </c>
      <c r="G415" s="264">
        <f t="shared" ref="G415:H415" si="71">G416+G419</f>
        <v>2400000.0060000001</v>
      </c>
      <c r="H415" s="264">
        <f t="shared" si="71"/>
        <v>1599999.9939999999</v>
      </c>
      <c r="I415" s="265"/>
      <c r="J415" s="265"/>
      <c r="K415" s="266" t="s">
        <v>368</v>
      </c>
      <c r="L415" s="263" t="s">
        <v>113</v>
      </c>
      <c r="M415" s="269">
        <f>M416+M419</f>
        <v>10509.8</v>
      </c>
      <c r="N415" s="269">
        <f t="shared" ref="N415:O415" si="72">N416+N419</f>
        <v>518615.20000000007</v>
      </c>
      <c r="O415" s="269">
        <f t="shared" si="72"/>
        <v>518615.20000000007</v>
      </c>
      <c r="P415" s="258"/>
      <c r="Q415" s="258"/>
      <c r="R415" s="258"/>
      <c r="S415" s="258"/>
    </row>
    <row r="416" spans="2:19" s="259" customFormat="1" x14ac:dyDescent="0.2">
      <c r="B416" s="61" t="s">
        <v>357</v>
      </c>
      <c r="C416" s="263" t="s">
        <v>113</v>
      </c>
      <c r="D416" s="264">
        <f>D417+D418</f>
        <v>108261.8</v>
      </c>
      <c r="E416" s="264">
        <f>E417+E418</f>
        <v>4913974.4800000004</v>
      </c>
      <c r="F416" s="264">
        <f>F417+F418</f>
        <v>3504194.48</v>
      </c>
      <c r="G416" s="264">
        <f t="shared" ref="G416:H416" si="73">G417+G418</f>
        <v>845868</v>
      </c>
      <c r="H416" s="264">
        <f t="shared" si="73"/>
        <v>563912</v>
      </c>
      <c r="I416" s="265"/>
      <c r="J416" s="265"/>
      <c r="K416" s="61" t="s">
        <v>357</v>
      </c>
      <c r="L416" s="263" t="s">
        <v>113</v>
      </c>
      <c r="M416" s="269">
        <f>M417+M418</f>
        <v>10471.799999999999</v>
      </c>
      <c r="N416" s="269">
        <f t="shared" ref="N416:O416" si="74">N417+N418</f>
        <v>654.29999999999995</v>
      </c>
      <c r="O416" s="269">
        <f t="shared" si="74"/>
        <v>654.29999999999995</v>
      </c>
      <c r="P416" s="258"/>
      <c r="Q416" s="258"/>
      <c r="R416" s="258"/>
      <c r="S416" s="258"/>
    </row>
    <row r="417" spans="2:19" x14ac:dyDescent="0.2">
      <c r="B417" s="61" t="s">
        <v>366</v>
      </c>
      <c r="C417" s="263" t="s">
        <v>113</v>
      </c>
      <c r="D417" s="264">
        <f>D407</f>
        <v>108124.8</v>
      </c>
      <c r="E417" s="264">
        <f>E407</f>
        <v>4901494.58</v>
      </c>
      <c r="F417" s="264">
        <f>F407</f>
        <v>3491714.58</v>
      </c>
      <c r="G417" s="264">
        <f t="shared" ref="G417:H417" si="75">G407</f>
        <v>845868</v>
      </c>
      <c r="H417" s="264">
        <f t="shared" si="75"/>
        <v>563912</v>
      </c>
      <c r="I417" s="265"/>
      <c r="J417" s="265"/>
      <c r="K417" s="61" t="s">
        <v>366</v>
      </c>
      <c r="L417" s="263" t="s">
        <v>113</v>
      </c>
      <c r="M417" s="269">
        <f>M14+M15+M16+M17+M18+M19+M20+M21+M22+M23+M24+M25+M26+M57+M58+M59</f>
        <v>10470.799999999999</v>
      </c>
      <c r="N417" s="269">
        <f t="shared" ref="N417:O417" si="76">N14+N15+N16+N17+N18+N19+N20+N21+N22+N23+N24+N25+N26+N57+N58+N59</f>
        <v>423.09999999999997</v>
      </c>
      <c r="O417" s="269">
        <f t="shared" si="76"/>
        <v>423.09999999999997</v>
      </c>
      <c r="P417" s="245"/>
      <c r="Q417" s="245"/>
      <c r="R417" s="245"/>
      <c r="S417" s="245"/>
    </row>
    <row r="418" spans="2:19" x14ac:dyDescent="0.2">
      <c r="B418" s="61" t="s">
        <v>369</v>
      </c>
      <c r="C418" s="263" t="s">
        <v>113</v>
      </c>
      <c r="D418" s="260">
        <f t="shared" ref="D418:F418" si="77">D409</f>
        <v>137</v>
      </c>
      <c r="E418" s="260">
        <f t="shared" si="77"/>
        <v>12479.9</v>
      </c>
      <c r="F418" s="260">
        <f t="shared" si="77"/>
        <v>12479.9</v>
      </c>
      <c r="G418" s="260">
        <f t="shared" ref="G418:H418" si="78">G409</f>
        <v>0</v>
      </c>
      <c r="H418" s="260">
        <f t="shared" si="78"/>
        <v>0</v>
      </c>
      <c r="I418" s="265"/>
      <c r="J418" s="265"/>
      <c r="K418" s="61" t="s">
        <v>369</v>
      </c>
      <c r="L418" s="263" t="s">
        <v>113</v>
      </c>
      <c r="M418" s="61">
        <f>M73</f>
        <v>1</v>
      </c>
      <c r="N418" s="61">
        <f t="shared" ref="N418:O418" si="79">N73</f>
        <v>231.2</v>
      </c>
      <c r="O418" s="61">
        <f t="shared" si="79"/>
        <v>231.2</v>
      </c>
      <c r="P418" s="245"/>
      <c r="Q418" s="245"/>
      <c r="R418" s="245"/>
      <c r="S418" s="245"/>
    </row>
    <row r="419" spans="2:19" s="259" customFormat="1" x14ac:dyDescent="0.2">
      <c r="B419" s="61" t="s">
        <v>358</v>
      </c>
      <c r="C419" s="61" t="s">
        <v>23</v>
      </c>
      <c r="D419" s="260">
        <f>D420+D421</f>
        <v>39</v>
      </c>
      <c r="E419" s="260">
        <f>E420+E421</f>
        <v>2708467.1999999993</v>
      </c>
      <c r="F419" s="260">
        <f t="shared" ref="F419:H419" si="80">F420+F421</f>
        <v>118247.20000000001</v>
      </c>
      <c r="G419" s="260">
        <f t="shared" si="80"/>
        <v>1554132.0059999998</v>
      </c>
      <c r="H419" s="260">
        <f t="shared" si="80"/>
        <v>1036087.9939999999</v>
      </c>
      <c r="I419" s="265"/>
      <c r="J419" s="265"/>
      <c r="K419" s="61" t="s">
        <v>358</v>
      </c>
      <c r="L419" s="61" t="s">
        <v>23</v>
      </c>
      <c r="M419" s="61">
        <f>M420+M421</f>
        <v>38</v>
      </c>
      <c r="N419" s="61">
        <f t="shared" ref="N419:O419" si="81">N420+N421</f>
        <v>517960.90000000008</v>
      </c>
      <c r="O419" s="61">
        <f t="shared" si="81"/>
        <v>517960.90000000008</v>
      </c>
      <c r="P419" s="258"/>
      <c r="Q419" s="258"/>
      <c r="R419" s="258"/>
      <c r="S419" s="258"/>
    </row>
    <row r="420" spans="2:19" x14ac:dyDescent="0.2">
      <c r="B420" s="61" t="s">
        <v>367</v>
      </c>
      <c r="C420" s="61" t="s">
        <v>23</v>
      </c>
      <c r="D420" s="61">
        <f>D137+D138+D139+D140++D166+D167</f>
        <v>7</v>
      </c>
      <c r="E420" s="261">
        <f>E137+E138+E139+E140++E166+E167</f>
        <v>110695</v>
      </c>
      <c r="F420" s="261">
        <f t="shared" ref="F420:H420" si="82">F137+F138+F139+F140++F166+F167</f>
        <v>0</v>
      </c>
      <c r="G420" s="261">
        <f t="shared" si="82"/>
        <v>65898.259482499998</v>
      </c>
      <c r="H420" s="261">
        <f t="shared" si="82"/>
        <v>44796.740517500002</v>
      </c>
      <c r="I420" s="265"/>
      <c r="J420" s="265"/>
      <c r="K420" s="61" t="s">
        <v>367</v>
      </c>
      <c r="L420" s="61" t="s">
        <v>23</v>
      </c>
      <c r="M420" s="61">
        <f>M36+M37+M38+M39++M42+M45+M46+M48+M49+M50+M51+M52+M53+M61+M62+M65+M69</f>
        <v>17</v>
      </c>
      <c r="N420" s="61">
        <f t="shared" ref="N420:O420" si="83">N36+N37+N38+N39++N42+N45+N46+N48+N49+N50+N51+N52+N53+N61+N62+N65+N69</f>
        <v>341038.40000000008</v>
      </c>
      <c r="O420" s="61">
        <f t="shared" si="83"/>
        <v>341038.40000000008</v>
      </c>
      <c r="P420" s="245"/>
      <c r="Q420" s="245"/>
      <c r="R420" s="245"/>
      <c r="S420" s="245"/>
    </row>
    <row r="421" spans="2:19" x14ac:dyDescent="0.2">
      <c r="B421" s="61" t="s">
        <v>378</v>
      </c>
      <c r="C421" s="61" t="s">
        <v>23</v>
      </c>
      <c r="D421" s="260">
        <f>D131+D133+D134+D141+D142+D168+D169+D170+D171+D208+D209+D229+D230+D231+D232+D233+D234+D226+D206+D126</f>
        <v>32</v>
      </c>
      <c r="E421" s="260">
        <f>E131+E133+E134+E141+E142+E168+E169+E170+E171+E208+E209+E229+E230+E231+E232+E233+E234+E226+E206+E126+E153</f>
        <v>2597772.1999999993</v>
      </c>
      <c r="F421" s="260">
        <f>F131+F133+F134+F141+F142+F168+F169+F170+F171+F208+F209+F229+F230+F231+F232+F233+F234+F226+F206+F126+F153</f>
        <v>118247.20000000001</v>
      </c>
      <c r="G421" s="260">
        <f t="shared" ref="G421:H421" si="84">G131+G133+G134+G141+G142+G168+G169+G170+G171+G208+G209+G229+G230+G231+G232+G233+G234+G226+G206+G126+G153</f>
        <v>1488233.7465174999</v>
      </c>
      <c r="H421" s="260">
        <f t="shared" si="84"/>
        <v>991291.25348249997</v>
      </c>
      <c r="I421" s="265"/>
      <c r="J421" s="265"/>
      <c r="K421" s="61" t="s">
        <v>370</v>
      </c>
      <c r="L421" s="61" t="s">
        <v>23</v>
      </c>
      <c r="M421" s="61">
        <f>1+M29+M30+M31+M32+M33+M34+M40+M35+M41+M43+M44+M47+M63+M64+M66+M67+M68</f>
        <v>21</v>
      </c>
      <c r="N421" s="61">
        <f t="shared" ref="N421:O421" si="85">N28+N29+N30+N31+N32+N33+N34+N40+N35+N41+N43+N44+N47+N63+N64+N66+N67+N68</f>
        <v>176922.5</v>
      </c>
      <c r="O421" s="61">
        <f t="shared" si="85"/>
        <v>176922.5</v>
      </c>
      <c r="P421" s="245"/>
      <c r="Q421" s="245"/>
      <c r="R421" s="245"/>
      <c r="S421" s="245"/>
    </row>
    <row r="422" spans="2:19" x14ac:dyDescent="0.2">
      <c r="D422" s="257"/>
      <c r="E422" s="235"/>
      <c r="F422" s="235"/>
      <c r="G422" s="235"/>
      <c r="H422" s="235"/>
    </row>
    <row r="423" spans="2:19" x14ac:dyDescent="0.2">
      <c r="J423" s="200" t="s">
        <v>10</v>
      </c>
      <c r="K423" s="8" t="s">
        <v>61</v>
      </c>
      <c r="L423" s="6" t="s">
        <v>35</v>
      </c>
      <c r="M423" s="6" t="s">
        <v>36</v>
      </c>
      <c r="N423" s="9">
        <f>N305+N266+N211+N143+N54</f>
        <v>1416446.1</v>
      </c>
      <c r="O423" s="9">
        <f>O305+O266+O211+O143+O54</f>
        <v>1416446.1</v>
      </c>
    </row>
    <row r="424" spans="2:19" x14ac:dyDescent="0.2">
      <c r="J424" s="200"/>
      <c r="K424" s="107" t="s">
        <v>340</v>
      </c>
      <c r="L424" s="192" t="s">
        <v>9</v>
      </c>
      <c r="M424" s="18">
        <f>M296+M255+M204+M123+M13</f>
        <v>32260.6</v>
      </c>
      <c r="N424" s="198">
        <f>N296+N255+N204+N123+N13</f>
        <v>840545.2</v>
      </c>
      <c r="O424" s="198">
        <f>O296+O255+O204+O123+O13</f>
        <v>840545.2</v>
      </c>
    </row>
    <row r="425" spans="2:19" x14ac:dyDescent="0.2">
      <c r="J425" s="200"/>
      <c r="K425" s="107" t="s">
        <v>341</v>
      </c>
      <c r="L425" s="192" t="s">
        <v>23</v>
      </c>
      <c r="M425" s="192">
        <f>M297+M256+M205+M124+M27</f>
        <v>36</v>
      </c>
      <c r="N425" s="198">
        <f>N297+N256+N205+N124+N27</f>
        <v>575900.9</v>
      </c>
      <c r="O425" s="198">
        <f>O297+O256+O205+O124+O27</f>
        <v>575900.9</v>
      </c>
    </row>
    <row r="426" spans="2:19" x14ac:dyDescent="0.2">
      <c r="B426" s="243"/>
      <c r="C426" s="244"/>
      <c r="D426" s="254"/>
      <c r="E426" s="254"/>
      <c r="F426" s="244"/>
      <c r="G426" s="244"/>
      <c r="H426" s="244"/>
      <c r="J426" s="200" t="s">
        <v>11</v>
      </c>
      <c r="K426" s="8" t="s">
        <v>62</v>
      </c>
      <c r="L426" s="6" t="s">
        <v>35</v>
      </c>
      <c r="M426" s="6" t="s">
        <v>36</v>
      </c>
      <c r="N426" s="9">
        <f>N318+N281+N235+N176+N70</f>
        <v>731175.8</v>
      </c>
      <c r="O426" s="9">
        <f>O318+O281+O235+O176+O70</f>
        <v>731175.8</v>
      </c>
    </row>
    <row r="427" spans="2:19" x14ac:dyDescent="0.2">
      <c r="B427" s="244"/>
      <c r="C427" s="244"/>
      <c r="D427" s="254"/>
      <c r="E427" s="254"/>
      <c r="F427" s="244"/>
      <c r="G427" s="244"/>
      <c r="H427" s="244"/>
      <c r="J427" s="200"/>
      <c r="K427" s="107" t="s">
        <v>340</v>
      </c>
      <c r="L427" s="192" t="s">
        <v>9</v>
      </c>
      <c r="M427" s="192">
        <f>M314+M276+M218+M56+M157</f>
        <v>8037</v>
      </c>
      <c r="N427" s="198">
        <f>N314+N276+N218+N157+N56</f>
        <v>392181.29999999993</v>
      </c>
      <c r="O427" s="198">
        <f>O314+O276+O218+O157+O56</f>
        <v>392181.29999999993</v>
      </c>
    </row>
    <row r="428" spans="2:19" x14ac:dyDescent="0.2">
      <c r="B428" s="244"/>
      <c r="C428" s="244"/>
      <c r="D428" s="254"/>
      <c r="E428" s="254"/>
      <c r="F428" s="244"/>
      <c r="G428" s="244"/>
      <c r="H428" s="244"/>
      <c r="J428" s="200"/>
      <c r="K428" s="107" t="s">
        <v>341</v>
      </c>
      <c r="L428" s="192" t="s">
        <v>23</v>
      </c>
      <c r="M428" s="192">
        <f>M315+M277+M219+M172+M60</f>
        <v>20</v>
      </c>
      <c r="N428" s="198">
        <f>N315+N277+N219+N172+N60</f>
        <v>338994.5</v>
      </c>
      <c r="O428" s="198">
        <f>O315+O277+O219+O172+O60</f>
        <v>338994.5</v>
      </c>
    </row>
    <row r="429" spans="2:19" x14ac:dyDescent="0.2">
      <c r="B429" s="244"/>
      <c r="C429" s="244"/>
      <c r="D429" s="255"/>
      <c r="E429" s="255"/>
      <c r="F429" s="244"/>
      <c r="G429" s="244"/>
      <c r="H429" s="244"/>
      <c r="J429" s="200" t="s">
        <v>12</v>
      </c>
      <c r="K429" s="19" t="s">
        <v>63</v>
      </c>
      <c r="L429" s="15" t="s">
        <v>35</v>
      </c>
      <c r="M429" s="20" t="s">
        <v>36</v>
      </c>
      <c r="N429" s="109">
        <f>N322+N285+N239+N180+N74</f>
        <v>1158.6000000000001</v>
      </c>
      <c r="O429" s="109">
        <f>O322+O285+O239+O180+O74</f>
        <v>1158.6000000000001</v>
      </c>
    </row>
    <row r="430" spans="2:19" x14ac:dyDescent="0.2">
      <c r="B430" s="244"/>
      <c r="C430" s="244"/>
      <c r="D430" s="255"/>
      <c r="E430" s="255"/>
      <c r="F430" s="244"/>
      <c r="G430" s="244"/>
      <c r="H430" s="244"/>
      <c r="J430" s="195"/>
      <c r="K430" s="107" t="s">
        <v>342</v>
      </c>
      <c r="L430" s="192" t="s">
        <v>23</v>
      </c>
      <c r="M430" s="189">
        <f>M320+M283+M237+M178+M72</f>
        <v>5</v>
      </c>
      <c r="N430" s="110">
        <f>N321+N284+N238+N179+N73</f>
        <v>1158.6000000000001</v>
      </c>
      <c r="O430" s="110">
        <f>O321+O284+O238+O179+O73</f>
        <v>1158.6000000000001</v>
      </c>
    </row>
    <row r="431" spans="2:19" x14ac:dyDescent="0.2">
      <c r="B431" s="244"/>
      <c r="C431" s="244"/>
      <c r="D431" s="244"/>
      <c r="E431" s="256"/>
      <c r="F431" s="244"/>
      <c r="G431" s="244"/>
      <c r="H431" s="244"/>
      <c r="J431" s="195"/>
      <c r="K431" s="107" t="s">
        <v>341</v>
      </c>
      <c r="L431" s="192" t="s">
        <v>23</v>
      </c>
      <c r="M431" s="189">
        <v>0</v>
      </c>
      <c r="N431" s="189">
        <v>0</v>
      </c>
      <c r="O431" s="189">
        <v>0</v>
      </c>
    </row>
    <row r="432" spans="2:19" x14ac:dyDescent="0.2">
      <c r="B432" s="244"/>
      <c r="C432" s="244"/>
      <c r="D432" s="255"/>
      <c r="E432" s="255"/>
      <c r="F432" s="244"/>
      <c r="G432" s="244"/>
      <c r="H432" s="244"/>
    </row>
    <row r="433" spans="10:15" x14ac:dyDescent="0.2">
      <c r="J433" s="200"/>
      <c r="K433" s="8"/>
      <c r="L433" s="6"/>
      <c r="M433" s="6"/>
      <c r="N433" s="9"/>
      <c r="O433" s="9"/>
    </row>
    <row r="434" spans="10:15" x14ac:dyDescent="0.2">
      <c r="J434" s="116"/>
      <c r="K434" s="84" t="s">
        <v>339</v>
      </c>
      <c r="L434" s="83" t="s">
        <v>35</v>
      </c>
      <c r="M434" s="83" t="s">
        <v>36</v>
      </c>
      <c r="N434" s="85">
        <f>N11+N77+N182+N241+N287</f>
        <v>2148780.5</v>
      </c>
      <c r="O434" s="85">
        <f>O11+O77+O182+O241+O287</f>
        <v>2148780.5</v>
      </c>
    </row>
    <row r="435" spans="10:15" x14ac:dyDescent="0.2">
      <c r="J435" s="116" t="s">
        <v>10</v>
      </c>
      <c r="K435" s="87" t="s">
        <v>61</v>
      </c>
      <c r="L435" s="86" t="s">
        <v>35</v>
      </c>
      <c r="M435" s="86" t="s">
        <v>36</v>
      </c>
      <c r="N435" s="88">
        <f>N54+N143+N211+N266+N305</f>
        <v>1416446.1</v>
      </c>
      <c r="O435" s="88">
        <f>O54+O143+O211+O266+O305</f>
        <v>1416446.1</v>
      </c>
    </row>
    <row r="436" spans="10:15" x14ac:dyDescent="0.2">
      <c r="J436" s="116"/>
      <c r="K436" s="89" t="s">
        <v>340</v>
      </c>
      <c r="L436" s="90" t="s">
        <v>9</v>
      </c>
      <c r="M436" s="91">
        <f>M13+M123+M204+M255+M296</f>
        <v>32260.6</v>
      </c>
      <c r="N436" s="92">
        <f>N13+N123+N204+N255+N296</f>
        <v>840545.2</v>
      </c>
      <c r="O436" s="92">
        <f>O13+O123+O204+O255+O296</f>
        <v>840545.2</v>
      </c>
    </row>
    <row r="437" spans="10:15" x14ac:dyDescent="0.2">
      <c r="J437" s="116"/>
      <c r="K437" s="89" t="s">
        <v>341</v>
      </c>
      <c r="L437" s="90" t="s">
        <v>23</v>
      </c>
      <c r="M437" s="90"/>
      <c r="N437" s="92">
        <f>N27+N124+N205+N256+N297</f>
        <v>575900.9</v>
      </c>
      <c r="O437" s="92">
        <f>O27+O124+O205+O256+O297</f>
        <v>575900.9</v>
      </c>
    </row>
    <row r="438" spans="10:15" x14ac:dyDescent="0.2">
      <c r="J438" s="116" t="s">
        <v>11</v>
      </c>
      <c r="K438" s="87" t="s">
        <v>62</v>
      </c>
      <c r="L438" s="86" t="s">
        <v>35</v>
      </c>
      <c r="M438" s="86" t="s">
        <v>36</v>
      </c>
      <c r="N438" s="88">
        <f>N70+N176+N235+N281+N318</f>
        <v>731175.79999999993</v>
      </c>
      <c r="O438" s="88">
        <f>O70+O176+O235+O281+O318</f>
        <v>731175.79999999993</v>
      </c>
    </row>
    <row r="439" spans="10:15" x14ac:dyDescent="0.2">
      <c r="J439" s="116"/>
      <c r="K439" s="89" t="s">
        <v>340</v>
      </c>
      <c r="L439" s="90" t="s">
        <v>9</v>
      </c>
      <c r="M439" s="90">
        <f>M56+M157+M218+M276+M314</f>
        <v>8037</v>
      </c>
      <c r="N439" s="92">
        <f>N56+N157+N218+N276+N314</f>
        <v>392181.29999999993</v>
      </c>
      <c r="O439" s="92">
        <f>O56+O157+O218+O276+O314</f>
        <v>392181.29999999993</v>
      </c>
    </row>
    <row r="440" spans="10:15" x14ac:dyDescent="0.2">
      <c r="J440" s="116"/>
      <c r="K440" s="89" t="s">
        <v>341</v>
      </c>
      <c r="L440" s="90" t="s">
        <v>23</v>
      </c>
      <c r="M440" s="90">
        <f>M60+M172+M219+M277+M315</f>
        <v>20</v>
      </c>
      <c r="N440" s="92">
        <f>N60+N172+N219+N277+N315</f>
        <v>338994.5</v>
      </c>
      <c r="O440" s="92">
        <f>O60+O172+O219+O277+O315</f>
        <v>338994.5</v>
      </c>
    </row>
    <row r="441" spans="10:15" x14ac:dyDescent="0.2">
      <c r="J441" s="116" t="s">
        <v>12</v>
      </c>
      <c r="K441" s="87" t="s">
        <v>63</v>
      </c>
      <c r="L441" s="86" t="s">
        <v>35</v>
      </c>
      <c r="M441" s="93" t="s">
        <v>36</v>
      </c>
      <c r="N441" s="94">
        <f>N74+N180+N239+N285+N320</f>
        <v>1158.6000000000001</v>
      </c>
      <c r="O441" s="94">
        <f>O74+O180+O239+O285+O322</f>
        <v>1158.6000000000001</v>
      </c>
    </row>
    <row r="442" spans="10:15" x14ac:dyDescent="0.2">
      <c r="J442" s="117"/>
      <c r="K442" s="89" t="s">
        <v>342</v>
      </c>
      <c r="L442" s="90" t="s">
        <v>23</v>
      </c>
      <c r="M442" s="95">
        <f>M73+M179+M238+M284+M321</f>
        <v>5</v>
      </c>
      <c r="N442" s="96">
        <f>N72+N178+N237+N283+N320</f>
        <v>1158.6000000000001</v>
      </c>
      <c r="O442" s="96">
        <f>O72+O178+O237+O283+O320</f>
        <v>1158.6000000000001</v>
      </c>
    </row>
    <row r="443" spans="10:15" x14ac:dyDescent="0.2">
      <c r="J443" s="117"/>
      <c r="K443" s="89" t="s">
        <v>341</v>
      </c>
      <c r="L443" s="90" t="s">
        <v>23</v>
      </c>
      <c r="M443" s="95">
        <v>0</v>
      </c>
      <c r="N443" s="95">
        <v>0</v>
      </c>
      <c r="O443" s="95">
        <v>0</v>
      </c>
    </row>
    <row r="444" spans="10:15" x14ac:dyDescent="0.2">
      <c r="J444" s="118"/>
      <c r="K444" s="87" t="s">
        <v>95</v>
      </c>
      <c r="L444" s="87" t="s">
        <v>35</v>
      </c>
      <c r="M444" s="86"/>
      <c r="N444" s="97">
        <f t="shared" ref="N444:O446" si="86">N435+N438+N441</f>
        <v>2148780.5</v>
      </c>
      <c r="O444" s="97">
        <f t="shared" si="86"/>
        <v>2148780.5</v>
      </c>
    </row>
    <row r="445" spans="10:15" x14ac:dyDescent="0.2">
      <c r="J445" s="118"/>
      <c r="K445" s="98" t="s">
        <v>340</v>
      </c>
      <c r="L445" s="99" t="s">
        <v>35</v>
      </c>
      <c r="M445" s="100"/>
      <c r="N445" s="101">
        <f t="shared" si="86"/>
        <v>1233885.1000000001</v>
      </c>
      <c r="O445" s="101">
        <f t="shared" si="86"/>
        <v>1233885.1000000001</v>
      </c>
    </row>
    <row r="446" spans="10:15" x14ac:dyDescent="0.2">
      <c r="J446" s="118"/>
      <c r="K446" s="98" t="s">
        <v>341</v>
      </c>
      <c r="L446" s="103" t="s">
        <v>23</v>
      </c>
      <c r="M446" s="104"/>
      <c r="N446" s="101">
        <f t="shared" si="86"/>
        <v>914895.4</v>
      </c>
      <c r="O446" s="101">
        <f t="shared" si="86"/>
        <v>914895.4</v>
      </c>
    </row>
    <row r="447" spans="10:15" x14ac:dyDescent="0.2">
      <c r="J447" s="119"/>
      <c r="K447" s="106"/>
      <c r="L447" s="105"/>
      <c r="M447" s="105"/>
      <c r="N447" s="105"/>
      <c r="O447" s="105"/>
    </row>
    <row r="448" spans="10:15" x14ac:dyDescent="0.2">
      <c r="J448" s="120"/>
      <c r="K448" s="188"/>
      <c r="L448" s="188"/>
      <c r="M448" s="188"/>
      <c r="N448" s="188"/>
      <c r="O448" s="188"/>
    </row>
    <row r="449" spans="10:15" x14ac:dyDescent="0.2">
      <c r="J449" s="200"/>
      <c r="K449" s="199" t="s">
        <v>60</v>
      </c>
      <c r="L449" s="194" t="s">
        <v>35</v>
      </c>
      <c r="M449" s="194" t="s">
        <v>36</v>
      </c>
      <c r="N449" s="79">
        <f>N447+N442+N321</f>
        <v>1405.0000000000002</v>
      </c>
      <c r="O449" s="79">
        <f>O321+O442+O447</f>
        <v>1405.0000000000002</v>
      </c>
    </row>
  </sheetData>
  <mergeCells count="183">
    <mergeCell ref="A7:A8"/>
    <mergeCell ref="B7:B8"/>
    <mergeCell ref="C7:C8"/>
    <mergeCell ref="D7:D8"/>
    <mergeCell ref="E7:E8"/>
    <mergeCell ref="A1:O1"/>
    <mergeCell ref="A2:O2"/>
    <mergeCell ref="A3:O3"/>
    <mergeCell ref="A4:O4"/>
    <mergeCell ref="A5:O5"/>
    <mergeCell ref="O7:R7"/>
    <mergeCell ref="A6:H6"/>
    <mergeCell ref="J6:O6"/>
    <mergeCell ref="K10:R10"/>
    <mergeCell ref="K55:Q55"/>
    <mergeCell ref="K71:Q71"/>
    <mergeCell ref="B76:I76"/>
    <mergeCell ref="K76:R76"/>
    <mergeCell ref="F7:I7"/>
    <mergeCell ref="J7:J8"/>
    <mergeCell ref="K7:K8"/>
    <mergeCell ref="L7:L8"/>
    <mergeCell ref="M7:M8"/>
    <mergeCell ref="N7:N8"/>
    <mergeCell ref="B78:H78"/>
    <mergeCell ref="K78:Q78"/>
    <mergeCell ref="A79:A80"/>
    <mergeCell ref="B79:B80"/>
    <mergeCell ref="C79:C80"/>
    <mergeCell ref="D79:D80"/>
    <mergeCell ref="J79:J80"/>
    <mergeCell ref="K79:K80"/>
    <mergeCell ref="L79:L80"/>
    <mergeCell ref="M79:M80"/>
    <mergeCell ref="L81:L82"/>
    <mergeCell ref="M81:M82"/>
    <mergeCell ref="A83:A84"/>
    <mergeCell ref="B83:B84"/>
    <mergeCell ref="C83:C84"/>
    <mergeCell ref="D83:D84"/>
    <mergeCell ref="J83:J84"/>
    <mergeCell ref="K83:K84"/>
    <mergeCell ref="L83:L84"/>
    <mergeCell ref="M83:M84"/>
    <mergeCell ref="A81:A82"/>
    <mergeCell ref="B81:B82"/>
    <mergeCell ref="C81:C82"/>
    <mergeCell ref="D81:D82"/>
    <mergeCell ref="J81:J82"/>
    <mergeCell ref="K81:K82"/>
    <mergeCell ref="L85:L86"/>
    <mergeCell ref="M85:M86"/>
    <mergeCell ref="A87:A88"/>
    <mergeCell ref="B87:B88"/>
    <mergeCell ref="C87:C88"/>
    <mergeCell ref="D87:D88"/>
    <mergeCell ref="J87:J88"/>
    <mergeCell ref="K87:K88"/>
    <mergeCell ref="L87:L88"/>
    <mergeCell ref="M87:M88"/>
    <mergeCell ref="A85:A86"/>
    <mergeCell ref="B85:B86"/>
    <mergeCell ref="C85:C86"/>
    <mergeCell ref="D85:D86"/>
    <mergeCell ref="J85:J86"/>
    <mergeCell ref="K85:K86"/>
    <mergeCell ref="L89:L90"/>
    <mergeCell ref="M89:M90"/>
    <mergeCell ref="A91:A92"/>
    <mergeCell ref="B91:B92"/>
    <mergeCell ref="C91:C92"/>
    <mergeCell ref="D91:D92"/>
    <mergeCell ref="J91:J92"/>
    <mergeCell ref="K91:K92"/>
    <mergeCell ref="L91:L92"/>
    <mergeCell ref="M91:M92"/>
    <mergeCell ref="A89:A90"/>
    <mergeCell ref="B89:B90"/>
    <mergeCell ref="C89:C90"/>
    <mergeCell ref="D89:D90"/>
    <mergeCell ref="J89:J90"/>
    <mergeCell ref="K89:K90"/>
    <mergeCell ref="L93:L94"/>
    <mergeCell ref="M93:M94"/>
    <mergeCell ref="A95:A96"/>
    <mergeCell ref="B95:B96"/>
    <mergeCell ref="C95:C96"/>
    <mergeCell ref="D95:D96"/>
    <mergeCell ref="J95:J96"/>
    <mergeCell ref="K95:K96"/>
    <mergeCell ref="L95:L96"/>
    <mergeCell ref="A93:A94"/>
    <mergeCell ref="B93:B94"/>
    <mergeCell ref="C93:C94"/>
    <mergeCell ref="D93:D94"/>
    <mergeCell ref="J93:J94"/>
    <mergeCell ref="K93:K94"/>
    <mergeCell ref="L97:L98"/>
    <mergeCell ref="M97:M98"/>
    <mergeCell ref="A99:A100"/>
    <mergeCell ref="B99:B100"/>
    <mergeCell ref="C99:C100"/>
    <mergeCell ref="D99:D100"/>
    <mergeCell ref="J99:J100"/>
    <mergeCell ref="K99:K100"/>
    <mergeCell ref="L99:L100"/>
    <mergeCell ref="M99:M100"/>
    <mergeCell ref="A97:A98"/>
    <mergeCell ref="B97:B98"/>
    <mergeCell ref="C97:C98"/>
    <mergeCell ref="D97:D98"/>
    <mergeCell ref="J97:J98"/>
    <mergeCell ref="K97:K98"/>
    <mergeCell ref="L101:L102"/>
    <mergeCell ref="M101:M102"/>
    <mergeCell ref="A103:A104"/>
    <mergeCell ref="B103:B104"/>
    <mergeCell ref="C103:C104"/>
    <mergeCell ref="D103:D104"/>
    <mergeCell ref="J103:J104"/>
    <mergeCell ref="K103:K104"/>
    <mergeCell ref="L103:L104"/>
    <mergeCell ref="M103:M104"/>
    <mergeCell ref="A101:A102"/>
    <mergeCell ref="B101:B102"/>
    <mergeCell ref="C101:C102"/>
    <mergeCell ref="D101:D102"/>
    <mergeCell ref="J101:J102"/>
    <mergeCell ref="K101:K102"/>
    <mergeCell ref="L105:L106"/>
    <mergeCell ref="M105:M106"/>
    <mergeCell ref="N105:N106"/>
    <mergeCell ref="O105:O106"/>
    <mergeCell ref="B127:I127"/>
    <mergeCell ref="B144:H144"/>
    <mergeCell ref="A105:A106"/>
    <mergeCell ref="B105:B106"/>
    <mergeCell ref="C105:C106"/>
    <mergeCell ref="D105:D106"/>
    <mergeCell ref="J105:J106"/>
    <mergeCell ref="K105:K106"/>
    <mergeCell ref="A149:A150"/>
    <mergeCell ref="B149:B150"/>
    <mergeCell ref="C149:C150"/>
    <mergeCell ref="D149:D150"/>
    <mergeCell ref="J149:J150"/>
    <mergeCell ref="K149:K150"/>
    <mergeCell ref="L145:L146"/>
    <mergeCell ref="M145:M146"/>
    <mergeCell ref="A147:A148"/>
    <mergeCell ref="B147:B148"/>
    <mergeCell ref="C147:C148"/>
    <mergeCell ref="D147:D148"/>
    <mergeCell ref="J147:J148"/>
    <mergeCell ref="K147:K148"/>
    <mergeCell ref="A145:A146"/>
    <mergeCell ref="B145:B146"/>
    <mergeCell ref="C145:C146"/>
    <mergeCell ref="D145:D146"/>
    <mergeCell ref="J145:J146"/>
    <mergeCell ref="K145:K146"/>
    <mergeCell ref="B207:I207"/>
    <mergeCell ref="B212:H212"/>
    <mergeCell ref="B228:I228"/>
    <mergeCell ref="B236:H236"/>
    <mergeCell ref="B240:I240"/>
    <mergeCell ref="B242:H242"/>
    <mergeCell ref="L149:L150"/>
    <mergeCell ref="M149:M150"/>
    <mergeCell ref="B158:I158"/>
    <mergeCell ref="B177:H177"/>
    <mergeCell ref="B181:I181"/>
    <mergeCell ref="B183:H183"/>
    <mergeCell ref="B323:I323"/>
    <mergeCell ref="B337:I337"/>
    <mergeCell ref="E353:F353"/>
    <mergeCell ref="H353:I353"/>
    <mergeCell ref="B267:H267"/>
    <mergeCell ref="B282:H282"/>
    <mergeCell ref="B286:I286"/>
    <mergeCell ref="B288:H288"/>
    <mergeCell ref="B306:H306"/>
    <mergeCell ref="B319:I319"/>
  </mergeCells>
  <pageMargins left="0.7" right="0.7" top="0.75" bottom="0.75" header="0.3" footer="0.3"/>
  <pageSetup paperSize="9" scale="55" orientation="landscape" r:id="rId1"/>
  <rowBreaks count="2" manualBreakCount="2">
    <brk id="325" max="14" man="1"/>
    <brk id="41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вода+стоки</vt:lpstr>
      <vt:lpstr>сравнитель</vt:lpstr>
      <vt:lpstr>сравнительная (2)</vt:lpstr>
      <vt:lpstr>'вода+стоки'!Область_печати</vt:lpstr>
      <vt:lpstr>сравнитель!Область_печати</vt:lpstr>
      <vt:lpstr>'сравнительная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ПЭО</dc:creator>
  <cp:lastModifiedBy>Касымова Гульнар Сагимбаевна</cp:lastModifiedBy>
  <cp:lastPrinted>2025-07-21T06:41:54Z</cp:lastPrinted>
  <dcterms:created xsi:type="dcterms:W3CDTF">2015-09-21T03:51:16Z</dcterms:created>
  <dcterms:modified xsi:type="dcterms:W3CDTF">2025-07-21T10:54:53Z</dcterms:modified>
</cp:coreProperties>
</file>