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р. сметы за 2018 г.(пит.вода)" sheetId="16" r:id="rId1"/>
    <sheet name="Тар. сметы за 2018 г.(стоки)" sheetId="17" r:id="rId2"/>
    <sheet name="тех вода" sheetId="28" r:id="rId3"/>
  </sheets>
  <definedNames>
    <definedName name="_xlnm.Print_Area" localSheetId="0">'Тар. сметы за 2018 г.(пит.вода)'!$A$1:$H$178</definedName>
  </definedNames>
  <calcPr calcId="124519"/>
  <fileRecoveryPr autoRecover="0"/>
</workbook>
</file>

<file path=xl/calcChain.xml><?xml version="1.0" encoding="utf-8"?>
<calcChain xmlns="http://schemas.openxmlformats.org/spreadsheetml/2006/main">
  <c r="E21" i="16"/>
  <c r="F20" i="17"/>
  <c r="E27"/>
  <c r="F27"/>
  <c r="D27"/>
  <c r="F28" i="16"/>
  <c r="D28" l="1"/>
  <c r="I13" i="28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4"/>
  <c r="I36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3"/>
  <c r="I64"/>
  <c r="I65"/>
  <c r="I66"/>
  <c r="I67"/>
  <c r="I12"/>
  <c r="H44" i="17"/>
  <c r="H148"/>
  <c r="H149"/>
  <c r="H150"/>
  <c r="H152"/>
  <c r="H156"/>
  <c r="H159"/>
  <c r="H160"/>
  <c r="H161"/>
  <c r="H162"/>
  <c r="H163"/>
  <c r="H135"/>
  <c r="H136"/>
  <c r="H137"/>
  <c r="H138"/>
  <c r="H139"/>
  <c r="H140"/>
  <c r="H141"/>
  <c r="H142"/>
  <c r="H143"/>
  <c r="H144"/>
  <c r="H104"/>
  <c r="H105"/>
  <c r="H106"/>
  <c r="H107"/>
  <c r="H108"/>
  <c r="H109"/>
  <c r="H110"/>
  <c r="H111"/>
  <c r="H114"/>
  <c r="H117"/>
  <c r="H118"/>
  <c r="H119"/>
  <c r="H123"/>
  <c r="H124"/>
  <c r="H125"/>
  <c r="H126"/>
  <c r="H127"/>
  <c r="H128"/>
  <c r="H129"/>
  <c r="H130"/>
  <c r="H131"/>
  <c r="H132"/>
  <c r="H133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78"/>
  <c r="H14"/>
  <c r="H15"/>
  <c r="H16"/>
  <c r="H17"/>
  <c r="H18"/>
  <c r="H19"/>
  <c r="H32"/>
  <c r="H34"/>
  <c r="H35"/>
  <c r="H36"/>
  <c r="H37"/>
  <c r="H38"/>
  <c r="H39"/>
  <c r="H40"/>
  <c r="H41"/>
  <c r="H42"/>
  <c r="H45"/>
  <c r="H46"/>
  <c r="H47"/>
  <c r="H48"/>
  <c r="H50"/>
  <c r="H52"/>
  <c r="H57"/>
  <c r="H59"/>
  <c r="H60"/>
  <c r="H61"/>
  <c r="H70"/>
  <c r="H73"/>
  <c r="H156" i="16"/>
  <c r="H157"/>
  <c r="H159"/>
  <c r="H160"/>
  <c r="H161"/>
  <c r="H163"/>
  <c r="H167"/>
  <c r="H170"/>
  <c r="H171"/>
  <c r="H172"/>
  <c r="H173"/>
  <c r="H174"/>
  <c r="H175"/>
  <c r="H176"/>
  <c r="H155"/>
  <c r="H83"/>
  <c r="H85"/>
  <c r="H90"/>
  <c r="H92"/>
  <c r="H95"/>
  <c r="H97"/>
  <c r="H98"/>
  <c r="H99"/>
  <c r="H100"/>
  <c r="H101"/>
  <c r="H102"/>
  <c r="H103"/>
  <c r="H104"/>
  <c r="H105"/>
  <c r="H107"/>
  <c r="H108"/>
  <c r="H109"/>
  <c r="H110"/>
  <c r="H111"/>
  <c r="H112"/>
  <c r="H113"/>
  <c r="H114"/>
  <c r="H115"/>
  <c r="H117"/>
  <c r="H118"/>
  <c r="H119"/>
  <c r="H120"/>
  <c r="H121"/>
  <c r="H124"/>
  <c r="H125"/>
  <c r="H127"/>
  <c r="H128"/>
  <c r="H129"/>
  <c r="H131"/>
  <c r="H133"/>
  <c r="H134"/>
  <c r="H136"/>
  <c r="H138"/>
  <c r="H139"/>
  <c r="H140"/>
  <c r="H141"/>
  <c r="H143"/>
  <c r="H145"/>
  <c r="H146"/>
  <c r="H147"/>
  <c r="H148"/>
  <c r="H149"/>
  <c r="H151"/>
  <c r="H152"/>
  <c r="H14"/>
  <c r="H15"/>
  <c r="H16"/>
  <c r="H17"/>
  <c r="H18"/>
  <c r="H19"/>
  <c r="H20"/>
  <c r="H33"/>
  <c r="H35"/>
  <c r="H36"/>
  <c r="H37"/>
  <c r="H38"/>
  <c r="H39"/>
  <c r="H40"/>
  <c r="H41"/>
  <c r="H42"/>
  <c r="H43"/>
  <c r="H44"/>
  <c r="H45"/>
  <c r="H46"/>
  <c r="H47"/>
  <c r="H50"/>
  <c r="H51"/>
  <c r="H52"/>
  <c r="H53"/>
  <c r="H54"/>
  <c r="H57"/>
  <c r="H58"/>
  <c r="H60"/>
  <c r="H65"/>
  <c r="H66"/>
  <c r="H67"/>
  <c r="H68"/>
  <c r="H69"/>
  <c r="H70"/>
  <c r="H73"/>
  <c r="H74"/>
  <c r="H76"/>
  <c r="H77"/>
  <c r="H79"/>
  <c r="F127" i="17"/>
  <c r="F86"/>
  <c r="F22" l="1"/>
  <c r="F137" i="16" l="1"/>
  <c r="H137" s="1"/>
  <c r="F96"/>
  <c r="H96" s="1"/>
  <c r="F21"/>
  <c r="F23" l="1"/>
  <c r="E175"/>
  <c r="E173"/>
  <c r="E172"/>
  <c r="E171"/>
  <c r="E170"/>
  <c r="E167"/>
  <c r="E165"/>
  <c r="E163"/>
  <c r="E162"/>
  <c r="E161"/>
  <c r="E156"/>
  <c r="E157"/>
  <c r="E158"/>
  <c r="E159"/>
  <c r="E155"/>
  <c r="E152"/>
  <c r="E151"/>
  <c r="E144"/>
  <c r="E145"/>
  <c r="E146"/>
  <c r="E147"/>
  <c r="E143"/>
  <c r="E140"/>
  <c r="E141"/>
  <c r="E139"/>
  <c r="E137"/>
  <c r="E136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17"/>
  <c r="E108"/>
  <c r="E109"/>
  <c r="E110"/>
  <c r="E111"/>
  <c r="E112"/>
  <c r="E113"/>
  <c r="E114"/>
  <c r="E115"/>
  <c r="E107"/>
  <c r="E99"/>
  <c r="E100"/>
  <c r="E101"/>
  <c r="E102"/>
  <c r="E103"/>
  <c r="E104"/>
  <c r="E105"/>
  <c r="E98"/>
  <c r="E95"/>
  <c r="E83"/>
  <c r="E84"/>
  <c r="E85"/>
  <c r="E86"/>
  <c r="E87"/>
  <c r="E88"/>
  <c r="E89"/>
  <c r="E90"/>
  <c r="E91"/>
  <c r="E92"/>
  <c r="E82"/>
  <c r="E78"/>
  <c r="E79"/>
  <c r="E67"/>
  <c r="E68"/>
  <c r="E69"/>
  <c r="E70"/>
  <c r="E71"/>
  <c r="E72"/>
  <c r="E73"/>
  <c r="E74"/>
  <c r="E75"/>
  <c r="E76"/>
  <c r="E77"/>
  <c r="E50"/>
  <c r="E51"/>
  <c r="E52"/>
  <c r="E53"/>
  <c r="E54"/>
  <c r="E55"/>
  <c r="E56"/>
  <c r="E57"/>
  <c r="E58"/>
  <c r="E59"/>
  <c r="E60"/>
  <c r="E61"/>
  <c r="E62"/>
  <c r="E63"/>
  <c r="E64"/>
  <c r="E65"/>
  <c r="E66"/>
  <c r="E49"/>
  <c r="E36"/>
  <c r="E37"/>
  <c r="E38"/>
  <c r="E39"/>
  <c r="E40"/>
  <c r="E41"/>
  <c r="E42"/>
  <c r="E43"/>
  <c r="E44"/>
  <c r="E45"/>
  <c r="E46"/>
  <c r="E47"/>
  <c r="E35"/>
  <c r="E26"/>
  <c r="H26" s="1"/>
  <c r="E27"/>
  <c r="H27" s="1"/>
  <c r="E28"/>
  <c r="H28" s="1"/>
  <c r="E29"/>
  <c r="H29" s="1"/>
  <c r="E30"/>
  <c r="H30" s="1"/>
  <c r="E31"/>
  <c r="H31" s="1"/>
  <c r="E32"/>
  <c r="H32" s="1"/>
  <c r="E33"/>
  <c r="E25"/>
  <c r="H25" s="1"/>
  <c r="E22"/>
  <c r="H22" s="1"/>
  <c r="E16"/>
  <c r="E17"/>
  <c r="E18"/>
  <c r="E19"/>
  <c r="E20"/>
  <c r="E15"/>
  <c r="H14" i="28"/>
  <c r="H15"/>
  <c r="H16"/>
  <c r="H18"/>
  <c r="H20"/>
  <c r="H21"/>
  <c r="H22"/>
  <c r="H23"/>
  <c r="H24"/>
  <c r="H26"/>
  <c r="H27"/>
  <c r="H28"/>
  <c r="H29"/>
  <c r="H30"/>
  <c r="H31"/>
  <c r="H32"/>
  <c r="H33"/>
  <c r="H34"/>
  <c r="H35"/>
  <c r="H36"/>
  <c r="H39"/>
  <c r="H40"/>
  <c r="H41"/>
  <c r="H43"/>
  <c r="H44"/>
  <c r="H46"/>
  <c r="H47"/>
  <c r="H48"/>
  <c r="H49"/>
  <c r="H51"/>
  <c r="H52"/>
  <c r="H54"/>
  <c r="H55"/>
  <c r="H56"/>
  <c r="H57"/>
  <c r="H59"/>
  <c r="H60"/>
  <c r="H63"/>
  <c r="H64"/>
  <c r="H65"/>
  <c r="H66"/>
  <c r="E162" i="17"/>
  <c r="E161"/>
  <c r="E160"/>
  <c r="E159"/>
  <c r="E156"/>
  <c r="E154"/>
  <c r="E152"/>
  <c r="E151"/>
  <c r="E150"/>
  <c r="E148"/>
  <c r="E147"/>
  <c r="E142"/>
  <c r="E143"/>
  <c r="E144"/>
  <c r="E141"/>
  <c r="E134"/>
  <c r="E135"/>
  <c r="E136"/>
  <c r="E137"/>
  <c r="E133"/>
  <c r="E130"/>
  <c r="E131"/>
  <c r="E129"/>
  <c r="E126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04"/>
  <c r="E98"/>
  <c r="E99"/>
  <c r="E100"/>
  <c r="E101"/>
  <c r="E102"/>
  <c r="E97"/>
  <c r="E89"/>
  <c r="E90"/>
  <c r="E91"/>
  <c r="E92"/>
  <c r="E93"/>
  <c r="E94"/>
  <c r="E95"/>
  <c r="E88"/>
  <c r="E85"/>
  <c r="E86" s="1"/>
  <c r="E79"/>
  <c r="E80"/>
  <c r="E81"/>
  <c r="E82"/>
  <c r="E78"/>
  <c r="E66"/>
  <c r="E67"/>
  <c r="E68"/>
  <c r="E69"/>
  <c r="E70"/>
  <c r="E71"/>
  <c r="E72"/>
  <c r="E73"/>
  <c r="E74"/>
  <c r="E75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44"/>
  <c r="E35"/>
  <c r="E36"/>
  <c r="E37"/>
  <c r="E38"/>
  <c r="E39"/>
  <c r="E40"/>
  <c r="E41"/>
  <c r="E42"/>
  <c r="E34"/>
  <c r="E25"/>
  <c r="H25" s="1"/>
  <c r="E26"/>
  <c r="H26" s="1"/>
  <c r="H27"/>
  <c r="H28"/>
  <c r="E29"/>
  <c r="H29" s="1"/>
  <c r="E30"/>
  <c r="H30" s="1"/>
  <c r="E31"/>
  <c r="H31" s="1"/>
  <c r="E32"/>
  <c r="E24"/>
  <c r="H24" s="1"/>
  <c r="E21"/>
  <c r="H21" s="1"/>
  <c r="E16"/>
  <c r="E17"/>
  <c r="E18"/>
  <c r="E19"/>
  <c r="E15"/>
  <c r="I127"/>
  <c r="E138"/>
  <c r="E139"/>
  <c r="F19" i="28"/>
  <c r="H19" s="1"/>
  <c r="I162" i="17"/>
  <c r="I161"/>
  <c r="I148"/>
  <c r="I147"/>
  <c r="I134"/>
  <c r="I135"/>
  <c r="I136"/>
  <c r="I137"/>
  <c r="I138"/>
  <c r="I139"/>
  <c r="I141"/>
  <c r="I142"/>
  <c r="I143"/>
  <c r="I144"/>
  <c r="I13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6"/>
  <c r="I128"/>
  <c r="I129"/>
  <c r="I130"/>
  <c r="I131"/>
  <c r="I98"/>
  <c r="I99"/>
  <c r="I100"/>
  <c r="I101"/>
  <c r="I102"/>
  <c r="I97"/>
  <c r="I89"/>
  <c r="I90"/>
  <c r="I91"/>
  <c r="I92"/>
  <c r="I93"/>
  <c r="I94"/>
  <c r="I95"/>
  <c r="I88"/>
  <c r="I85"/>
  <c r="I86" s="1"/>
  <c r="I79"/>
  <c r="I80"/>
  <c r="I81"/>
  <c r="I82"/>
  <c r="I78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51"/>
  <c r="I52"/>
  <c r="I53"/>
  <c r="I54"/>
  <c r="I48"/>
  <c r="I49"/>
  <c r="I50"/>
  <c r="I35"/>
  <c r="I36"/>
  <c r="I37"/>
  <c r="I38"/>
  <c r="I39"/>
  <c r="I40"/>
  <c r="I41"/>
  <c r="I42"/>
  <c r="I44"/>
  <c r="I45"/>
  <c r="I46"/>
  <c r="I47"/>
  <c r="I34"/>
  <c r="I25"/>
  <c r="I26"/>
  <c r="I27"/>
  <c r="I28"/>
  <c r="I29"/>
  <c r="I30"/>
  <c r="I31"/>
  <c r="I32"/>
  <c r="I24"/>
  <c r="I21"/>
  <c r="I22" s="1"/>
  <c r="I16"/>
  <c r="I17"/>
  <c r="I18"/>
  <c r="I19"/>
  <c r="I15"/>
  <c r="I173" i="16"/>
  <c r="I172"/>
  <c r="I156"/>
  <c r="I157"/>
  <c r="I158"/>
  <c r="I159"/>
  <c r="I155"/>
  <c r="I152"/>
  <c r="I151"/>
  <c r="I144"/>
  <c r="I145"/>
  <c r="I146"/>
  <c r="I147"/>
  <c r="I143"/>
  <c r="I140"/>
  <c r="I141"/>
  <c r="I139"/>
  <c r="I136"/>
  <c r="I137" s="1"/>
  <c r="I124"/>
  <c r="I125"/>
  <c r="I126"/>
  <c r="I127"/>
  <c r="I128"/>
  <c r="I129"/>
  <c r="I130"/>
  <c r="I131"/>
  <c r="I132"/>
  <c r="I133"/>
  <c r="I134"/>
  <c r="I118"/>
  <c r="I119"/>
  <c r="I120"/>
  <c r="I121"/>
  <c r="I122"/>
  <c r="I123"/>
  <c r="I117"/>
  <c r="I114"/>
  <c r="I115"/>
  <c r="I111"/>
  <c r="I112"/>
  <c r="I113"/>
  <c r="I108"/>
  <c r="I109"/>
  <c r="I110"/>
  <c r="I107"/>
  <c r="I99"/>
  <c r="I100"/>
  <c r="I101"/>
  <c r="I102"/>
  <c r="I103"/>
  <c r="I104"/>
  <c r="I105"/>
  <c r="I98"/>
  <c r="I95"/>
  <c r="I96" s="1"/>
  <c r="I83"/>
  <c r="I84"/>
  <c r="I85"/>
  <c r="I86"/>
  <c r="I87"/>
  <c r="I88"/>
  <c r="I89"/>
  <c r="I90"/>
  <c r="I91"/>
  <c r="I92"/>
  <c r="I82"/>
  <c r="I78"/>
  <c r="I79"/>
  <c r="I75"/>
  <c r="I76"/>
  <c r="I77"/>
  <c r="I74"/>
  <c r="I73"/>
  <c r="I72"/>
  <c r="I71"/>
  <c r="I70"/>
  <c r="I69"/>
  <c r="I68"/>
  <c r="I67"/>
  <c r="I66"/>
  <c r="I65"/>
  <c r="I63"/>
  <c r="I64"/>
  <c r="I62"/>
  <c r="I61"/>
  <c r="I59"/>
  <c r="I60"/>
  <c r="I58"/>
  <c r="I55"/>
  <c r="I56"/>
  <c r="I57"/>
  <c r="I54"/>
  <c r="I53"/>
  <c r="I52"/>
  <c r="I51"/>
  <c r="I50"/>
  <c r="I49"/>
  <c r="I42"/>
  <c r="I43"/>
  <c r="I44"/>
  <c r="I45"/>
  <c r="I46"/>
  <c r="I47"/>
  <c r="I41"/>
  <c r="I40"/>
  <c r="I39"/>
  <c r="I37"/>
  <c r="I38"/>
  <c r="I36"/>
  <c r="I35"/>
  <c r="I27"/>
  <c r="I28"/>
  <c r="I29"/>
  <c r="I30"/>
  <c r="I31"/>
  <c r="I32"/>
  <c r="I33"/>
  <c r="I26"/>
  <c r="I25"/>
  <c r="I22"/>
  <c r="I23" s="1"/>
  <c r="I16"/>
  <c r="I17"/>
  <c r="I18"/>
  <c r="I19"/>
  <c r="I20"/>
  <c r="I15"/>
  <c r="I20" i="17" l="1"/>
  <c r="E43"/>
  <c r="I150" i="16"/>
  <c r="I21"/>
  <c r="I14"/>
  <c r="I140" i="17"/>
  <c r="I132" s="1"/>
  <c r="I125" s="1"/>
  <c r="I43"/>
  <c r="I33" s="1"/>
  <c r="I14"/>
  <c r="I142" i="16"/>
  <c r="I135" s="1"/>
  <c r="I116"/>
  <c r="I106" s="1"/>
  <c r="I94" s="1"/>
  <c r="I48"/>
  <c r="E66" i="28"/>
  <c r="E64"/>
  <c r="E63"/>
  <c r="G63" s="1"/>
  <c r="E60"/>
  <c r="E59"/>
  <c r="G59" s="1"/>
  <c r="E55"/>
  <c r="E56"/>
  <c r="G56" s="1"/>
  <c r="E57"/>
  <c r="E54"/>
  <c r="G54" s="1"/>
  <c r="E52"/>
  <c r="E51"/>
  <c r="G51" s="1"/>
  <c r="E47"/>
  <c r="E48"/>
  <c r="E49"/>
  <c r="E46"/>
  <c r="E40"/>
  <c r="E41"/>
  <c r="G41" s="1"/>
  <c r="E42"/>
  <c r="E43"/>
  <c r="E44"/>
  <c r="E39"/>
  <c r="G39" s="1"/>
  <c r="E27"/>
  <c r="E28"/>
  <c r="G28" s="1"/>
  <c r="E29"/>
  <c r="E30"/>
  <c r="G30" s="1"/>
  <c r="E31"/>
  <c r="E32"/>
  <c r="G32" s="1"/>
  <c r="E33"/>
  <c r="E34"/>
  <c r="G34" s="1"/>
  <c r="E35"/>
  <c r="E26"/>
  <c r="E23"/>
  <c r="E24"/>
  <c r="G24" s="1"/>
  <c r="E22"/>
  <c r="E21"/>
  <c r="G21" s="1"/>
  <c r="E18"/>
  <c r="E15"/>
  <c r="E16"/>
  <c r="G16" s="1"/>
  <c r="E14"/>
  <c r="F67"/>
  <c r="D67"/>
  <c r="G65"/>
  <c r="G64"/>
  <c r="E67"/>
  <c r="F58"/>
  <c r="D58"/>
  <c r="D53" s="1"/>
  <c r="D50" s="1"/>
  <c r="G57"/>
  <c r="G55"/>
  <c r="G52"/>
  <c r="G48"/>
  <c r="G47"/>
  <c r="G46"/>
  <c r="F45"/>
  <c r="D45"/>
  <c r="G44"/>
  <c r="G43"/>
  <c r="G40"/>
  <c r="E38"/>
  <c r="D38"/>
  <c r="I38" s="1"/>
  <c r="E36"/>
  <c r="G35"/>
  <c r="G33"/>
  <c r="G31"/>
  <c r="G29"/>
  <c r="G27"/>
  <c r="G26"/>
  <c r="F25"/>
  <c r="D25"/>
  <c r="G23"/>
  <c r="G22"/>
  <c r="G20"/>
  <c r="E20"/>
  <c r="E19"/>
  <c r="G18"/>
  <c r="F17"/>
  <c r="D17"/>
  <c r="G15"/>
  <c r="F13"/>
  <c r="D13"/>
  <c r="D12" s="1"/>
  <c r="H17" l="1"/>
  <c r="H58"/>
  <c r="H13"/>
  <c r="H25"/>
  <c r="F42"/>
  <c r="H45"/>
  <c r="H67"/>
  <c r="D37"/>
  <c r="G19"/>
  <c r="I13" i="17"/>
  <c r="I93" i="16"/>
  <c r="E150"/>
  <c r="F12" i="28"/>
  <c r="E25"/>
  <c r="G25" s="1"/>
  <c r="E13"/>
  <c r="G13" s="1"/>
  <c r="G14"/>
  <c r="E17"/>
  <c r="E45"/>
  <c r="F53"/>
  <c r="E58"/>
  <c r="E53" s="1"/>
  <c r="E50" s="1"/>
  <c r="E37" s="1"/>
  <c r="G66"/>
  <c r="G67"/>
  <c r="D61" l="1"/>
  <c r="I37"/>
  <c r="G42"/>
  <c r="H42"/>
  <c r="H53"/>
  <c r="F38"/>
  <c r="H12"/>
  <c r="F50"/>
  <c r="G53"/>
  <c r="G45"/>
  <c r="E12"/>
  <c r="G58"/>
  <c r="G17"/>
  <c r="D62" l="1"/>
  <c r="I62" s="1"/>
  <c r="I61"/>
  <c r="H38"/>
  <c r="H50"/>
  <c r="G38"/>
  <c r="G50"/>
  <c r="E61"/>
  <c r="E62" s="1"/>
  <c r="G12"/>
  <c r="F37"/>
  <c r="H37" l="1"/>
  <c r="G37"/>
  <c r="F61"/>
  <c r="H61" l="1"/>
  <c r="F62"/>
  <c r="G61"/>
  <c r="H62" l="1"/>
  <c r="G62"/>
  <c r="D86" i="17" l="1"/>
  <c r="F116" i="16"/>
  <c r="E148"/>
  <c r="E149"/>
  <c r="H21" l="1"/>
  <c r="E14" l="1"/>
  <c r="G15" l="1"/>
  <c r="G107" i="17" l="1"/>
  <c r="G91"/>
  <c r="G93"/>
  <c r="F43"/>
  <c r="G39"/>
  <c r="G41"/>
  <c r="G51"/>
  <c r="G55"/>
  <c r="G162"/>
  <c r="G161"/>
  <c r="G160"/>
  <c r="G148"/>
  <c r="G147"/>
  <c r="G142"/>
  <c r="G144"/>
  <c r="G135"/>
  <c r="G133"/>
  <c r="G131"/>
  <c r="G105"/>
  <c r="G112"/>
  <c r="G113"/>
  <c r="G114"/>
  <c r="G116"/>
  <c r="G117"/>
  <c r="G118"/>
  <c r="G120"/>
  <c r="G122"/>
  <c r="G123"/>
  <c r="G104"/>
  <c r="G100"/>
  <c r="G89"/>
  <c r="G94"/>
  <c r="G88"/>
  <c r="G85"/>
  <c r="G79"/>
  <c r="G80"/>
  <c r="G81"/>
  <c r="G48"/>
  <c r="G49"/>
  <c r="G50"/>
  <c r="G52"/>
  <c r="G53"/>
  <c r="G54"/>
  <c r="G56"/>
  <c r="G57"/>
  <c r="G58"/>
  <c r="G63"/>
  <c r="G64"/>
  <c r="G65"/>
  <c r="G67"/>
  <c r="G68"/>
  <c r="G69"/>
  <c r="G70"/>
  <c r="G71"/>
  <c r="G72"/>
  <c r="G74"/>
  <c r="G75"/>
  <c r="G44"/>
  <c r="G37"/>
  <c r="G25"/>
  <c r="G26"/>
  <c r="G27"/>
  <c r="G28"/>
  <c r="G29"/>
  <c r="G30"/>
  <c r="G32"/>
  <c r="G24"/>
  <c r="G21"/>
  <c r="G16"/>
  <c r="F33" l="1"/>
  <c r="H43"/>
  <c r="G151"/>
  <c r="G42"/>
  <c r="G40"/>
  <c r="G38"/>
  <c r="G101"/>
  <c r="G98"/>
  <c r="G92"/>
  <c r="G90"/>
  <c r="G136"/>
  <c r="G108"/>
  <c r="G152"/>
  <c r="G34"/>
  <c r="G17"/>
  <c r="G78"/>
  <c r="G115"/>
  <c r="G106"/>
  <c r="G143"/>
  <c r="G141"/>
  <c r="G137"/>
  <c r="G134"/>
  <c r="G130"/>
  <c r="G129"/>
  <c r="G126"/>
  <c r="G124"/>
  <c r="G121"/>
  <c r="G119"/>
  <c r="G111"/>
  <c r="G110"/>
  <c r="G109"/>
  <c r="G102"/>
  <c r="G99"/>
  <c r="G95"/>
  <c r="G82"/>
  <c r="G73"/>
  <c r="G66"/>
  <c r="G62"/>
  <c r="G61"/>
  <c r="G60"/>
  <c r="G59"/>
  <c r="G47"/>
  <c r="G46"/>
  <c r="G45"/>
  <c r="G36"/>
  <c r="G35"/>
  <c r="G31"/>
  <c r="G19"/>
  <c r="G18"/>
  <c r="G15"/>
  <c r="E140"/>
  <c r="F176" i="16" l="1"/>
  <c r="G166" l="1"/>
  <c r="G168"/>
  <c r="G169"/>
  <c r="G170"/>
  <c r="G174"/>
  <c r="G163"/>
  <c r="G162"/>
  <c r="G156"/>
  <c r="G157"/>
  <c r="G158"/>
  <c r="G155"/>
  <c r="G152"/>
  <c r="G122"/>
  <c r="G123"/>
  <c r="G124"/>
  <c r="G125"/>
  <c r="G126"/>
  <c r="G130"/>
  <c r="G131"/>
  <c r="G84"/>
  <c r="G85"/>
  <c r="G86"/>
  <c r="G87"/>
  <c r="G88"/>
  <c r="G89"/>
  <c r="G90"/>
  <c r="G91"/>
  <c r="G82"/>
  <c r="G51"/>
  <c r="G53"/>
  <c r="G55"/>
  <c r="G56"/>
  <c r="G59"/>
  <c r="G61"/>
  <c r="G62"/>
  <c r="G63"/>
  <c r="G64"/>
  <c r="G65"/>
  <c r="G67"/>
  <c r="G69"/>
  <c r="G71"/>
  <c r="G72"/>
  <c r="G73"/>
  <c r="G74"/>
  <c r="G75"/>
  <c r="G77"/>
  <c r="G78"/>
  <c r="G79"/>
  <c r="G49"/>
  <c r="G150" i="17"/>
  <c r="G138" l="1"/>
  <c r="G139"/>
  <c r="G97"/>
  <c r="E142" i="16"/>
  <c r="G76"/>
  <c r="G70"/>
  <c r="G68"/>
  <c r="G66"/>
  <c r="G60"/>
  <c r="G58"/>
  <c r="G54"/>
  <c r="G52"/>
  <c r="G50"/>
  <c r="G47"/>
  <c r="G45"/>
  <c r="G43"/>
  <c r="G41"/>
  <c r="G39"/>
  <c r="G37"/>
  <c r="G35"/>
  <c r="G32"/>
  <c r="G30"/>
  <c r="G28"/>
  <c r="G26"/>
  <c r="G22"/>
  <c r="G20"/>
  <c r="G18"/>
  <c r="G16"/>
  <c r="G151"/>
  <c r="G147"/>
  <c r="G146"/>
  <c r="G145"/>
  <c r="G144"/>
  <c r="G143"/>
  <c r="G141"/>
  <c r="G140"/>
  <c r="G139"/>
  <c r="G136"/>
  <c r="G134"/>
  <c r="G133"/>
  <c r="G132"/>
  <c r="G129"/>
  <c r="G128"/>
  <c r="G127"/>
  <c r="G121"/>
  <c r="G120"/>
  <c r="G119"/>
  <c r="G118"/>
  <c r="G117"/>
  <c r="G115"/>
  <c r="G114"/>
  <c r="G113"/>
  <c r="G112"/>
  <c r="G111"/>
  <c r="G110"/>
  <c r="G109"/>
  <c r="G108"/>
  <c r="G107"/>
  <c r="G105"/>
  <c r="G104"/>
  <c r="G103"/>
  <c r="G102"/>
  <c r="G101"/>
  <c r="G100"/>
  <c r="G99"/>
  <c r="G98"/>
  <c r="G95"/>
  <c r="G92"/>
  <c r="G83"/>
  <c r="G175"/>
  <c r="G173"/>
  <c r="G172"/>
  <c r="G171"/>
  <c r="G159"/>
  <c r="G57"/>
  <c r="G46"/>
  <c r="G44"/>
  <c r="G42"/>
  <c r="G40"/>
  <c r="G38"/>
  <c r="G36"/>
  <c r="G33"/>
  <c r="G31"/>
  <c r="G29"/>
  <c r="G27"/>
  <c r="G25"/>
  <c r="G19"/>
  <c r="G17"/>
  <c r="G149" l="1"/>
  <c r="G148"/>
  <c r="D127" i="17"/>
  <c r="D137" i="16"/>
  <c r="D96"/>
  <c r="G161" l="1"/>
  <c r="F14" l="1"/>
  <c r="F103" i="17"/>
  <c r="I103" s="1"/>
  <c r="I96" s="1"/>
  <c r="I84" s="1"/>
  <c r="I83" s="1"/>
  <c r="F14"/>
  <c r="F96" l="1"/>
  <c r="F48" i="16"/>
  <c r="F84" i="17" l="1"/>
  <c r="F13"/>
  <c r="F34" i="16"/>
  <c r="F13" l="1"/>
  <c r="I34"/>
  <c r="I13" s="1"/>
  <c r="I164" s="1"/>
  <c r="I165" s="1"/>
  <c r="D23" l="1"/>
  <c r="G159" i="17" l="1"/>
  <c r="D22"/>
  <c r="D20"/>
  <c r="F163" l="1"/>
  <c r="E158"/>
  <c r="G158" s="1"/>
  <c r="E157"/>
  <c r="G157" s="1"/>
  <c r="E155"/>
  <c r="G155" s="1"/>
  <c r="D154"/>
  <c r="F149"/>
  <c r="D149"/>
  <c r="F140"/>
  <c r="D140"/>
  <c r="E128"/>
  <c r="E127"/>
  <c r="D103"/>
  <c r="D96" s="1"/>
  <c r="D84" s="1"/>
  <c r="E87"/>
  <c r="D43"/>
  <c r="D33" s="1"/>
  <c r="E23"/>
  <c r="H23" s="1"/>
  <c r="E22"/>
  <c r="H22" s="1"/>
  <c r="E14"/>
  <c r="D14"/>
  <c r="D176" i="16"/>
  <c r="E176"/>
  <c r="D165"/>
  <c r="F160"/>
  <c r="E160"/>
  <c r="D160"/>
  <c r="F150"/>
  <c r="H150" s="1"/>
  <c r="D150"/>
  <c r="D142" s="1"/>
  <c r="E138"/>
  <c r="E116"/>
  <c r="D116"/>
  <c r="D106" s="1"/>
  <c r="D94" s="1"/>
  <c r="E97"/>
  <c r="E96"/>
  <c r="E48"/>
  <c r="H48" s="1"/>
  <c r="D34"/>
  <c r="E24"/>
  <c r="D21"/>
  <c r="D14"/>
  <c r="E106" l="1"/>
  <c r="H116"/>
  <c r="H24"/>
  <c r="E23"/>
  <c r="H23" s="1"/>
  <c r="G23" i="17"/>
  <c r="G128"/>
  <c r="G140"/>
  <c r="G127"/>
  <c r="G87"/>
  <c r="G86"/>
  <c r="G22"/>
  <c r="G14"/>
  <c r="G96" i="16"/>
  <c r="G14"/>
  <c r="G24"/>
  <c r="G97"/>
  <c r="G138"/>
  <c r="D135"/>
  <c r="D93" s="1"/>
  <c r="G160"/>
  <c r="G176"/>
  <c r="G150"/>
  <c r="G116"/>
  <c r="G48"/>
  <c r="D132" i="17"/>
  <c r="D125" s="1"/>
  <c r="D83" s="1"/>
  <c r="E132"/>
  <c r="D13"/>
  <c r="D13" i="16"/>
  <c r="F132" i="17"/>
  <c r="F142" i="16"/>
  <c r="H142" s="1"/>
  <c r="F106"/>
  <c r="E94"/>
  <c r="E34"/>
  <c r="E20" i="17"/>
  <c r="H20" s="1"/>
  <c r="E103"/>
  <c r="E149"/>
  <c r="F94" i="16" l="1"/>
  <c r="H94" s="1"/>
  <c r="H106"/>
  <c r="E13"/>
  <c r="H13" s="1"/>
  <c r="H34"/>
  <c r="D164"/>
  <c r="G149" i="17"/>
  <c r="E125"/>
  <c r="G132"/>
  <c r="G103"/>
  <c r="G20"/>
  <c r="G23" i="16"/>
  <c r="G21"/>
  <c r="G137"/>
  <c r="G43" i="17"/>
  <c r="G142" i="16"/>
  <c r="G106"/>
  <c r="G34"/>
  <c r="D153" i="17"/>
  <c r="E153" s="1"/>
  <c r="F125"/>
  <c r="F83" s="1"/>
  <c r="F153" s="1"/>
  <c r="E33"/>
  <c r="H33" s="1"/>
  <c r="F135" i="16"/>
  <c r="E135"/>
  <c r="E93" s="1"/>
  <c r="E96" i="17"/>
  <c r="H135" i="16" l="1"/>
  <c r="H153" i="17"/>
  <c r="E164" i="16"/>
  <c r="I153" i="17"/>
  <c r="F93" i="16"/>
  <c r="G125" i="17"/>
  <c r="G96"/>
  <c r="G33"/>
  <c r="G135" i="16"/>
  <c r="G94"/>
  <c r="G13"/>
  <c r="D163" i="17"/>
  <c r="E13"/>
  <c r="H13" s="1"/>
  <c r="E84"/>
  <c r="E83" s="1"/>
  <c r="F164" i="16" l="1"/>
  <c r="H164" s="1"/>
  <c r="H93"/>
  <c r="G84" i="17"/>
  <c r="G13"/>
  <c r="G93" i="16"/>
  <c r="E163" i="17"/>
  <c r="G83"/>
  <c r="F165" i="16" l="1"/>
  <c r="H165" s="1"/>
  <c r="G163" i="17"/>
  <c r="F154"/>
  <c r="H154" s="1"/>
  <c r="G164" i="16"/>
  <c r="G153" i="17" l="1"/>
  <c r="G165" i="16"/>
  <c r="G154" i="17" l="1"/>
  <c r="G167" i="16"/>
  <c r="G156" i="17" l="1"/>
</calcChain>
</file>

<file path=xl/comments1.xml><?xml version="1.0" encoding="utf-8"?>
<comments xmlns="http://schemas.openxmlformats.org/spreadsheetml/2006/main">
  <authors>
    <author>Автор</author>
  </authors>
  <commentList>
    <comment ref="D7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вошла в утвержденную ДКРЕМ 
ТС</t>
        </r>
      </text>
    </comment>
  </commentList>
</comments>
</file>

<file path=xl/sharedStrings.xml><?xml version="1.0" encoding="utf-8"?>
<sst xmlns="http://schemas.openxmlformats.org/spreadsheetml/2006/main" count="1077" uniqueCount="338">
  <si>
    <t>1.</t>
  </si>
  <si>
    <t>электроэнергия</t>
  </si>
  <si>
    <t>теплоэнергия</t>
  </si>
  <si>
    <t>2.</t>
  </si>
  <si>
    <t>Ремонт, всего</t>
  </si>
  <si>
    <t>3.</t>
  </si>
  <si>
    <t>охрана труда и ТБ</t>
  </si>
  <si>
    <t>4.</t>
  </si>
  <si>
    <t>вывоз мусора</t>
  </si>
  <si>
    <t>5.</t>
  </si>
  <si>
    <t>6.</t>
  </si>
  <si>
    <t>канцелярские товары</t>
  </si>
  <si>
    <t>почтовые расходы</t>
  </si>
  <si>
    <t>информационные услуги</t>
  </si>
  <si>
    <t>7.</t>
  </si>
  <si>
    <t>локальный мониторинг</t>
  </si>
  <si>
    <t>аудиторские услуги</t>
  </si>
  <si>
    <t>услуги связи</t>
  </si>
  <si>
    <t>№ п/п</t>
  </si>
  <si>
    <t>ГСМ</t>
  </si>
  <si>
    <t>Затраты на оплату труда, всего</t>
  </si>
  <si>
    <t>заработная плата</t>
  </si>
  <si>
    <t>социальный налог</t>
  </si>
  <si>
    <t>1.1</t>
  </si>
  <si>
    <t>1.2</t>
  </si>
  <si>
    <t>Затраты на предоставление услуг, всего</t>
  </si>
  <si>
    <t>Материальные затраты, всего</t>
  </si>
  <si>
    <t>сырье и материалы</t>
  </si>
  <si>
    <t>1.3</t>
  </si>
  <si>
    <t>1.4</t>
  </si>
  <si>
    <t>амортизация</t>
  </si>
  <si>
    <t>дезинфекция, дератизация</t>
  </si>
  <si>
    <t>обязательные виды страхования</t>
  </si>
  <si>
    <t>платежи за эмиссию в окружающую среду</t>
  </si>
  <si>
    <t>услуги охраны</t>
  </si>
  <si>
    <t>5.1</t>
  </si>
  <si>
    <t>5.2</t>
  </si>
  <si>
    <t>5.3</t>
  </si>
  <si>
    <t>5.4</t>
  </si>
  <si>
    <t>5.5</t>
  </si>
  <si>
    <t>5.6</t>
  </si>
  <si>
    <t>5.7</t>
  </si>
  <si>
    <t>5.8</t>
  </si>
  <si>
    <t>оплата труда адм. персонала</t>
  </si>
  <si>
    <t>6.1</t>
  </si>
  <si>
    <t>6.2</t>
  </si>
  <si>
    <t>6.3</t>
  </si>
  <si>
    <t>6.4</t>
  </si>
  <si>
    <t>6.5</t>
  </si>
  <si>
    <t>услуги банка</t>
  </si>
  <si>
    <t>7.1</t>
  </si>
  <si>
    <t>7.2</t>
  </si>
  <si>
    <t>7.3</t>
  </si>
  <si>
    <t>7.4</t>
  </si>
  <si>
    <t>7.5</t>
  </si>
  <si>
    <t>аренда приемных пунктов</t>
  </si>
  <si>
    <t>прочие расходы</t>
  </si>
  <si>
    <t>Всего доходов</t>
  </si>
  <si>
    <t>Расходы периода, всего</t>
  </si>
  <si>
    <t xml:space="preserve">наименование показателей </t>
  </si>
  <si>
    <t>ед. изм.</t>
  </si>
  <si>
    <t>I</t>
  </si>
  <si>
    <t>т.тенге</t>
  </si>
  <si>
    <t>вода покупная</t>
  </si>
  <si>
    <t>2.1</t>
  </si>
  <si>
    <t>2.2</t>
  </si>
  <si>
    <t>Амортизация</t>
  </si>
  <si>
    <t xml:space="preserve">Прочие затраты, всего </t>
  </si>
  <si>
    <t xml:space="preserve">услуги связи </t>
  </si>
  <si>
    <t>охрана труда и техника безопасности</t>
  </si>
  <si>
    <t>II</t>
  </si>
  <si>
    <t>налоговые платежи</t>
  </si>
  <si>
    <t>коммунальные услуги</t>
  </si>
  <si>
    <t xml:space="preserve">социальный налог </t>
  </si>
  <si>
    <t>III</t>
  </si>
  <si>
    <t>IV</t>
  </si>
  <si>
    <t>V</t>
  </si>
  <si>
    <t>VI</t>
  </si>
  <si>
    <t>VII</t>
  </si>
  <si>
    <t>VIII</t>
  </si>
  <si>
    <t>тыс.м3</t>
  </si>
  <si>
    <t>IX</t>
  </si>
  <si>
    <t>%</t>
  </si>
  <si>
    <t>Тариф (без НДС)</t>
  </si>
  <si>
    <t>тенге/м3</t>
  </si>
  <si>
    <t>топливо</t>
  </si>
  <si>
    <t>периодическая печать</t>
  </si>
  <si>
    <t>заработная плата произв. персонала</t>
  </si>
  <si>
    <t>2.3</t>
  </si>
  <si>
    <t>2.4</t>
  </si>
  <si>
    <t>6.6</t>
  </si>
  <si>
    <t>обслуживание сигнализации</t>
  </si>
  <si>
    <t>расходы на сод. и обсл. ВТ</t>
  </si>
  <si>
    <t>командировочные расходы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</si>
  <si>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</si>
  <si>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</si>
  <si>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</si>
  <si>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</si>
  <si>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</si>
  <si>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</si>
  <si>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</si>
  <si>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</si>
  <si>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7.5.1</t>
  </si>
  <si>
    <t>обслуживание ККМ</t>
  </si>
  <si>
    <t>канцелярские расходы</t>
  </si>
  <si>
    <t>7.5.2</t>
  </si>
  <si>
    <t>7.5.3</t>
  </si>
  <si>
    <t>7.5.4</t>
  </si>
  <si>
    <t>7.5.5</t>
  </si>
  <si>
    <t>7.5.6</t>
  </si>
  <si>
    <t>тенге</t>
  </si>
  <si>
    <t>среднемесячная зарплата</t>
  </si>
  <si>
    <t>чел.</t>
  </si>
  <si>
    <t>численность произв. персонала</t>
  </si>
  <si>
    <t>заработная плата всп. персонала</t>
  </si>
  <si>
    <t>налог на ДПИ</t>
  </si>
  <si>
    <t>5.9</t>
  </si>
  <si>
    <t>расходы на сод. техсредств ВТ</t>
  </si>
  <si>
    <t>ликвидационный фонд</t>
  </si>
  <si>
    <t>услуги автотран. и механизмов</t>
  </si>
  <si>
    <t>услуги подъездных путей</t>
  </si>
  <si>
    <t>численность адм. персонала</t>
  </si>
  <si>
    <t>программное сопровождение</t>
  </si>
  <si>
    <t>численность персонала</t>
  </si>
  <si>
    <t>Расходы на сл. сбыта, всего</t>
  </si>
  <si>
    <t xml:space="preserve">расходы на сод. и обсл. ВТ  </t>
  </si>
  <si>
    <t>материал для опломбировнаия</t>
  </si>
  <si>
    <t>численность вспом. персонала</t>
  </si>
  <si>
    <t>1.5</t>
  </si>
  <si>
    <t>2.5</t>
  </si>
  <si>
    <t>обяз. професс. пенсионные взносы</t>
  </si>
  <si>
    <t>X</t>
  </si>
  <si>
    <t>XI</t>
  </si>
  <si>
    <t>обяз. проф. пенсионные взносы</t>
  </si>
  <si>
    <t>обучение</t>
  </si>
  <si>
    <t>техническое обслуживание</t>
  </si>
  <si>
    <t>7.5.7</t>
  </si>
  <si>
    <t>оплата врем. нетрудоспособности</t>
  </si>
  <si>
    <t>оценка имущества</t>
  </si>
  <si>
    <t>промывка отопительной системы</t>
  </si>
  <si>
    <t>услуги госстандарта</t>
  </si>
  <si>
    <t>шиномонтажные работы</t>
  </si>
  <si>
    <t>тех. освидетельствование</t>
  </si>
  <si>
    <t>составление актов дефектовки</t>
  </si>
  <si>
    <t>горизонтально-направленное бурение</t>
  </si>
  <si>
    <t>аттестация лаборатории</t>
  </si>
  <si>
    <t>Объем оказываемых услуг</t>
  </si>
  <si>
    <t xml:space="preserve"> - экологическое стархование</t>
  </si>
  <si>
    <t xml:space="preserve"> - страхование ГПО владельцев транспортных средств</t>
  </si>
  <si>
    <t xml:space="preserve"> - страхование работника от несчастного случая при исполнении им трудовых обязаннностей</t>
  </si>
  <si>
    <t xml:space="preserve"> - страхование ГПО владельцев объектов, деятельность которых связана с опасностью причинения вреда третьим лицам</t>
  </si>
  <si>
    <t xml:space="preserve"> - страхование работников</t>
  </si>
  <si>
    <t xml:space="preserve"> - социальное медицинское страхование</t>
  </si>
  <si>
    <t>8.</t>
  </si>
  <si>
    <t>9.</t>
  </si>
  <si>
    <t>Выплата основного долга по кредиту ЕБРР</t>
  </si>
  <si>
    <t>1.6</t>
  </si>
  <si>
    <t>2.6</t>
  </si>
  <si>
    <t>плата за пользование природными ресурсами</t>
  </si>
  <si>
    <t>обслуживание охранной и пожарной сигнализации</t>
  </si>
  <si>
    <t>снятие архивных данных с расходомеров</t>
  </si>
  <si>
    <t>расходы на содержание техсредств (ВТ)</t>
  </si>
  <si>
    <t>услуги автотранспорта и механизмов</t>
  </si>
  <si>
    <t>утилизация отработанных шин, промасленной ветоши, отработанных фильтров и древесных опилок</t>
  </si>
  <si>
    <t>услуги в области инжиниринга проектные</t>
  </si>
  <si>
    <t>энергоаудит</t>
  </si>
  <si>
    <t>испытание электрооборудования и заземленных устройств</t>
  </si>
  <si>
    <t>разработка проектов ПДС и ПДВ</t>
  </si>
  <si>
    <t>технический осмотр автотранспортных средств</t>
  </si>
  <si>
    <t>другие затраты</t>
  </si>
  <si>
    <t>поверка счетчиков электроэнергии и транформаторов тока</t>
  </si>
  <si>
    <t>разработка паспортов отходов</t>
  </si>
  <si>
    <t>доступ к системе мониторинга автотранспорта</t>
  </si>
  <si>
    <t>промывка и опрессовка системы отопления</t>
  </si>
  <si>
    <t>демонтаж, поверка и монтаж приборов учета</t>
  </si>
  <si>
    <t>расходы на содержание и обслуживание ВТ</t>
  </si>
  <si>
    <t>снятие архивных данных с теплосчетчика</t>
  </si>
  <si>
    <t>содержание сайта предприятия</t>
  </si>
  <si>
    <t>составление актов дефектовки основных средств</t>
  </si>
  <si>
    <t>утилизация вычислительной техники</t>
  </si>
  <si>
    <t>инкассация</t>
  </si>
  <si>
    <t xml:space="preserve">расходы на содержание и обслуживание ВТ  </t>
  </si>
  <si>
    <t>Расходы по реализации, всего</t>
  </si>
  <si>
    <t>проведение анализов питьевой воды</t>
  </si>
  <si>
    <t>ремонт основных средств</t>
  </si>
  <si>
    <t>оплата временной нетрудоспособности</t>
  </si>
  <si>
    <t>прочие</t>
  </si>
  <si>
    <t>экспертиза (определение хлора)</t>
  </si>
  <si>
    <t>испытание и анализ э/сетей</t>
  </si>
  <si>
    <t>поверка защитных средств</t>
  </si>
  <si>
    <t>разработка проектов ПДС, ПДВ</t>
  </si>
  <si>
    <t>доступ к системе мониторинга</t>
  </si>
  <si>
    <t>ремонт ОС</t>
  </si>
  <si>
    <t>оформление землеустроительных актов</t>
  </si>
  <si>
    <t>инвентаризация маслонаполненного э/обор.</t>
  </si>
  <si>
    <t>составление проектов санит. охраны</t>
  </si>
  <si>
    <t>услуги по определению эл. магнитной совместимости</t>
  </si>
  <si>
    <t>содержание и техническое обслуживание</t>
  </si>
  <si>
    <t>инвентаризация выбросов парниковых газов</t>
  </si>
  <si>
    <t>бурение наблюдательной  скважины на накопителе</t>
  </si>
  <si>
    <t xml:space="preserve">экспертиза </t>
  </si>
  <si>
    <t xml:space="preserve"> - экологическое страхование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</si>
  <si>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</si>
  <si>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</si>
  <si>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</si>
  <si>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</si>
  <si>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</si>
  <si>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</si>
  <si>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</si>
  <si>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</si>
  <si>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</si>
  <si>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</si>
  <si>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</si>
  <si>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</si>
  <si>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</si>
  <si>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</si>
  <si>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</si>
  <si>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</si>
  <si>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</si>
  <si>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</si>
  <si>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</si>
  <si>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</si>
  <si>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</si>
  <si>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</si>
  <si>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</si>
  <si>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</si>
  <si>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</si>
  <si>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</si>
  <si>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</si>
  <si>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</si>
  <si>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</si>
  <si>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</si>
  <si>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</si>
  <si>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</si>
  <si>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</si>
  <si>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</si>
  <si>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</si>
  <si>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</si>
  <si>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</si>
  <si>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</si>
  <si>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</si>
  <si>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</si>
  <si>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</si>
  <si>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</si>
  <si>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разработка программы управления отходами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</si>
  <si>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</si>
  <si>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</si>
  <si>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</si>
  <si>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</si>
  <si>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</si>
  <si>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</si>
  <si>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</si>
  <si>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</si>
  <si>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</si>
  <si>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</si>
  <si>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</si>
  <si>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</si>
  <si>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</si>
  <si>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</si>
  <si>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</si>
  <si>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</si>
  <si>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</si>
  <si>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</si>
  <si>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</si>
  <si>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</si>
  <si>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</si>
  <si>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</si>
  <si>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</si>
  <si>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</si>
  <si>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</si>
  <si>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</si>
  <si>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</si>
  <si>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</si>
  <si>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</si>
  <si>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</si>
  <si>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</si>
  <si>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</si>
  <si>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</si>
  <si>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</si>
  <si>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</si>
  <si>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</si>
  <si>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</si>
  <si>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Выплата основного долга по бюджетному кредиту "Нурлы Жол"</t>
  </si>
  <si>
    <t xml:space="preserve"> - по кредиту ЕБРР</t>
  </si>
  <si>
    <t xml:space="preserve"> - по бюджетному кредиту "Нурлы Жол"</t>
  </si>
  <si>
    <t>Обслуживание кредита (комиссии) ЕБРР</t>
  </si>
  <si>
    <t>Расходы на выплату вознаграждений</t>
  </si>
  <si>
    <t>Всего затрат на предоставление услуг</t>
  </si>
  <si>
    <t>Доход (прибыль)</t>
  </si>
  <si>
    <t>Регулируемая база задействованных активов (РБА)</t>
  </si>
  <si>
    <t>Общие и административные расходы, всего</t>
  </si>
  <si>
    <t>Нормативные технические потери</t>
  </si>
  <si>
    <t xml:space="preserve"> - земельный налог</t>
  </si>
  <si>
    <t xml:space="preserve"> - имущественный налог</t>
  </si>
  <si>
    <t xml:space="preserve"> - транспортный налог</t>
  </si>
  <si>
    <t xml:space="preserve"> - плата за пользование РЧС</t>
  </si>
  <si>
    <t>наименование показателей</t>
  </si>
  <si>
    <t>поверка средств измерений (манометры)</t>
  </si>
  <si>
    <t>заработная плата персонала</t>
  </si>
  <si>
    <t xml:space="preserve">  - прибыль на реализацию инвестпрограммы</t>
  </si>
  <si>
    <t xml:space="preserve">  - переменная часть прибыли, с учетом критериев </t>
  </si>
  <si>
    <t>испытание э/оборудования и заземленных устройств</t>
  </si>
  <si>
    <t>экспертиза промбезопасности технических устройств</t>
  </si>
  <si>
    <t>поверка счетчиков э/энергии и транформаторов тока</t>
  </si>
  <si>
    <t>принято                          в тарифе                  на 2018 год</t>
  </si>
  <si>
    <t xml:space="preserve">отклонение факт к принято </t>
  </si>
  <si>
    <t>Недополученный доход</t>
  </si>
  <si>
    <t>факт к принято на 7 мес. 2017 г., %</t>
  </si>
  <si>
    <t xml:space="preserve">Другие затраты, всего </t>
  </si>
  <si>
    <t>5.10</t>
  </si>
  <si>
    <t>экспертиза пром. безопасности тех. устройств</t>
  </si>
  <si>
    <t>5.11</t>
  </si>
  <si>
    <t>6.4.1</t>
  </si>
  <si>
    <t>6.4.2</t>
  </si>
  <si>
    <t>6.4.3</t>
  </si>
  <si>
    <t>7.3.1</t>
  </si>
  <si>
    <t>7.3.2</t>
  </si>
  <si>
    <t>7.3.3</t>
  </si>
  <si>
    <t>7.3.4</t>
  </si>
  <si>
    <t>7.3.5</t>
  </si>
  <si>
    <t xml:space="preserve">Всего затрат </t>
  </si>
  <si>
    <t>принято в тарифе на май - июль 2018 года</t>
  </si>
  <si>
    <t>прогноз на 2018 год</t>
  </si>
  <si>
    <t>отклонение факт к принято  2018 г.</t>
  </si>
  <si>
    <t>отклонение, %</t>
  </si>
  <si>
    <t>принято в тарифе на 01 декабря 2018 года</t>
  </si>
  <si>
    <t>фактически  на 01 декабря 2018 года</t>
  </si>
  <si>
    <t>Приложение 1</t>
  </si>
  <si>
    <t>к Правилам утверждения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</si>
  <si>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</si>
  <si>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</si>
  <si>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</si>
  <si>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</si>
  <si>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</si>
  <si>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Сведения об исполнении тарифной сметы  на услуги по подаче воды по магистральным трубопроводам и распределительным сетям (вода питьевая) ГКП "Костанай-Су" акимата города Костаная ГУ "Отдел ЖКХ, пассажирского транспорта и автомобильных дорог акимата города Костаная" на 1 декабря 2018 года</t>
  </si>
  <si>
    <t>Сведения об исполнении тарифной сметы  на услуги по отводу и очистке сточных вод ГКП "Костанай-Су" акимата города Костаная ГУ "Отдел ЖКХ, пассажирского транспорта и автомобильных дорог акимата города Костаная" на 1 декабря 2018 года</t>
  </si>
  <si>
    <t>фактически  за 2018 год</t>
  </si>
  <si>
    <t>Сведения об исполнении тарифной сметы  на услуги по подаче воды по магистральным трубопроводам и распределительным сетям (вода техническая) ГКП "Костанай-Су" акимата города Костаная ГУ "Отдел ЖКХ, пассажирского транспорта и автомобильных дорог акимата города Костаная" за 2018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</si>
</sst>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  <xf numFmtId="0" fontId="8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3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/>
    <xf numFmtId="165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164" fontId="17" fillId="0" borderId="0" xfId="0" applyNumberFormat="1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9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/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5" fontId="14" fillId="0" borderId="0" xfId="0" applyNumberFormat="1" applyFont="1" applyFill="1"/>
    <xf numFmtId="4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" fontId="1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Alignment="1">
      <alignment vertical="center"/>
    </xf>
    <xf numFmtId="3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/>
    <xf numFmtId="0" fontId="6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27" fillId="0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vertical="center"/>
    </xf>
    <xf numFmtId="0" fontId="29" fillId="0" borderId="0" xfId="0" applyFont="1" applyFill="1" applyAlignment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120" zoomScaleNormal="120" workbookViewId="0">
      <selection activeCell="F95" sqref="F95"/>
    </sheetView>
  </sheetViews>
  <sheetFormatPr defaultRowHeight="15"/>
  <cols>
    <col min="1" max="1" width="5.5703125" style="40" customWidth="1"/>
    <col min="2" max="2" width="47.5703125" style="40" customWidth="1"/>
    <col min="3" max="3" width="7.42578125" style="40" customWidth="1"/>
    <col min="4" max="4" width="9.7109375" style="70" hidden="1" customWidth="1"/>
    <col min="5" max="5" width="11.42578125" style="70" customWidth="1"/>
    <col min="6" max="6" width="12" style="74" customWidth="1"/>
    <col min="7" max="7" width="10.28515625" style="72" hidden="1" customWidth="1"/>
    <col min="8" max="8" width="12.28515625" style="72" customWidth="1"/>
    <col min="9" max="9" width="10.5703125" style="14" hidden="1" customWidth="1"/>
    <col min="10" max="10" width="10.42578125" style="40" bestFit="1" customWidth="1"/>
    <col min="11" max="16384" width="9.140625" style="40"/>
  </cols>
  <sheetData>
    <row r="1" spans="1:11" s="110" customFormat="1" ht="10.5" customHeight="1">
      <c r="A1" s="126"/>
      <c r="B1" s="126"/>
      <c r="C1" s="126"/>
      <c r="D1" s="109"/>
      <c r="E1" s="115"/>
      <c r="F1" s="116" t="s">
        <v>327</v>
      </c>
      <c r="G1" s="117"/>
      <c r="H1" s="117"/>
      <c r="I1" s="107"/>
    </row>
    <row r="2" spans="1:11" s="113" customFormat="1" ht="10.5" customHeight="1">
      <c r="A2" s="112"/>
      <c r="B2" s="112"/>
      <c r="C2" s="112"/>
      <c r="D2" s="109"/>
      <c r="E2" s="115"/>
      <c r="F2" s="116" t="s">
        <v>328</v>
      </c>
      <c r="G2" s="118"/>
      <c r="H2" s="118"/>
      <c r="I2" s="95"/>
    </row>
    <row r="3" spans="1:11" s="113" customFormat="1" ht="10.5" customHeight="1">
      <c r="A3" s="112"/>
      <c r="B3" s="112"/>
      <c r="C3" s="112"/>
      <c r="D3" s="109"/>
      <c r="E3" s="115"/>
      <c r="F3" s="116" t="s">
        <v>329</v>
      </c>
      <c r="G3" s="118"/>
      <c r="H3" s="118"/>
      <c r="I3" s="95"/>
    </row>
    <row r="4" spans="1:11" s="113" customFormat="1" ht="10.5" customHeight="1">
      <c r="A4" s="112"/>
      <c r="B4" s="112"/>
      <c r="C4" s="112"/>
      <c r="D4" s="109"/>
      <c r="E4" s="115"/>
      <c r="F4" s="116" t="s">
        <v>330</v>
      </c>
      <c r="G4" s="118"/>
      <c r="H4" s="118"/>
      <c r="I4" s="95"/>
    </row>
    <row r="5" spans="1:11" s="113" customFormat="1" ht="10.5" customHeight="1">
      <c r="A5" s="112"/>
      <c r="B5" s="112"/>
      <c r="C5" s="112"/>
      <c r="D5" s="109"/>
      <c r="E5" s="115"/>
      <c r="F5" s="116" t="s">
        <v>331</v>
      </c>
      <c r="G5" s="118"/>
      <c r="H5" s="118"/>
      <c r="I5" s="95"/>
    </row>
    <row r="6" spans="1:11" s="113" customFormat="1" ht="10.5" customHeight="1">
      <c r="A6" s="112"/>
      <c r="B6" s="112"/>
      <c r="C6" s="112"/>
      <c r="D6" s="109"/>
      <c r="E6" s="115"/>
      <c r="F6" s="116" t="s">
        <v>332</v>
      </c>
      <c r="G6" s="118"/>
      <c r="H6" s="118"/>
      <c r="I6" s="95"/>
    </row>
    <row r="7" spans="1:11" s="113" customFormat="1" ht="10.5" customHeight="1">
      <c r="A7" s="112"/>
      <c r="B7" s="112"/>
      <c r="C7" s="112"/>
      <c r="D7" s="109"/>
      <c r="E7" s="115"/>
      <c r="F7" s="116" t="s">
        <v>333</v>
      </c>
      <c r="G7" s="118"/>
      <c r="H7" s="118"/>
      <c r="I7" s="95"/>
    </row>
    <row r="8" spans="1:11" s="113" customFormat="1" ht="3" customHeight="1">
      <c r="A8" s="112"/>
      <c r="B8" s="112"/>
      <c r="C8" s="112"/>
      <c r="D8" s="109"/>
      <c r="E8" s="109"/>
      <c r="F8" s="111"/>
      <c r="G8" s="95"/>
      <c r="H8" s="111"/>
    </row>
    <row r="9" spans="1:11" s="113" customFormat="1" ht="36.75" customHeight="1">
      <c r="A9" s="128" t="s">
        <v>334</v>
      </c>
      <c r="B9" s="128"/>
      <c r="C9" s="128"/>
      <c r="D9" s="128"/>
      <c r="E9" s="128"/>
      <c r="F9" s="128"/>
      <c r="G9" s="128"/>
      <c r="H9" s="128"/>
      <c r="I9" s="114"/>
      <c r="J9" s="114"/>
      <c r="K9" s="114"/>
    </row>
    <row r="10" spans="1:11" ht="3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1" ht="12" customHeight="1">
      <c r="A11" s="123" t="s">
        <v>18</v>
      </c>
      <c r="B11" s="123" t="s">
        <v>59</v>
      </c>
      <c r="C11" s="123" t="s">
        <v>60</v>
      </c>
      <c r="D11" s="124" t="s">
        <v>304</v>
      </c>
      <c r="E11" s="124" t="s">
        <v>325</v>
      </c>
      <c r="F11" s="124" t="s">
        <v>326</v>
      </c>
      <c r="G11" s="124" t="s">
        <v>305</v>
      </c>
      <c r="H11" s="124" t="s">
        <v>324</v>
      </c>
      <c r="I11" s="131" t="s">
        <v>322</v>
      </c>
      <c r="J11" s="87"/>
    </row>
    <row r="12" spans="1:11" ht="36.75" customHeight="1">
      <c r="A12" s="123"/>
      <c r="B12" s="123"/>
      <c r="C12" s="123"/>
      <c r="D12" s="123"/>
      <c r="E12" s="123"/>
      <c r="F12" s="123"/>
      <c r="G12" s="124"/>
      <c r="H12" s="124"/>
      <c r="I12" s="124"/>
    </row>
    <row r="13" spans="1:11" ht="12.75" customHeight="1">
      <c r="A13" s="102" t="s">
        <v>61</v>
      </c>
      <c r="B13" s="104" t="s">
        <v>25</v>
      </c>
      <c r="C13" s="102" t="s">
        <v>62</v>
      </c>
      <c r="D13" s="41">
        <f t="shared" ref="D13" si="0">D14+D21+D32+D33+D34</f>
        <v>1390493.5999999999</v>
      </c>
      <c r="E13" s="41">
        <f>E14+E21+E32+E33+E34</f>
        <v>1274653.6000000001</v>
      </c>
      <c r="F13" s="41">
        <f>F14+F21+F32+F33+F34</f>
        <v>1347018.0999999999</v>
      </c>
      <c r="G13" s="31">
        <f>F13-E13</f>
        <v>72364.499999999767</v>
      </c>
      <c r="H13" s="26">
        <f>(F13/E13*100)-100</f>
        <v>5.6771894732812029</v>
      </c>
      <c r="I13" s="21">
        <f>I14+I21+I32+I33+I34</f>
        <v>2020527.1500000001</v>
      </c>
      <c r="K13" s="80"/>
    </row>
    <row r="14" spans="1:11" ht="12" customHeight="1">
      <c r="A14" s="103" t="s">
        <v>0</v>
      </c>
      <c r="B14" s="43" t="s">
        <v>26</v>
      </c>
      <c r="C14" s="102" t="s">
        <v>62</v>
      </c>
      <c r="D14" s="41">
        <f t="shared" ref="D14" si="1">D15+D16+D17+D18+D19+D20</f>
        <v>376959.89999999997</v>
      </c>
      <c r="E14" s="41">
        <f>E15+E16+E17+E18+E19+E20</f>
        <v>345546.57500000001</v>
      </c>
      <c r="F14" s="41">
        <f>F15+F16+F17+F18+F19+F20</f>
        <v>339796.39999999991</v>
      </c>
      <c r="G14" s="31">
        <f t="shared" ref="G14:G77" si="2">F14-E14</f>
        <v>-5750.1750000001048</v>
      </c>
      <c r="H14" s="26">
        <f t="shared" ref="H14:H77" si="3">(F14/E14*100)-100</f>
        <v>-1.6640810287296546</v>
      </c>
      <c r="I14" s="21">
        <f>I15+I16+I17+I18+I19+I20</f>
        <v>509694.6</v>
      </c>
    </row>
    <row r="15" spans="1:11" ht="12.75" customHeight="1">
      <c r="A15" s="44" t="s">
        <v>23</v>
      </c>
      <c r="B15" s="45" t="s">
        <v>27</v>
      </c>
      <c r="C15" s="46" t="s">
        <v>62</v>
      </c>
      <c r="D15" s="47">
        <v>28356.400000000001</v>
      </c>
      <c r="E15" s="47">
        <f>D15/12*11</f>
        <v>25993.366666666665</v>
      </c>
      <c r="F15" s="48">
        <v>25785.1</v>
      </c>
      <c r="G15" s="25">
        <f>F15-E15</f>
        <v>-208.26666666666642</v>
      </c>
      <c r="H15" s="24">
        <f t="shared" si="3"/>
        <v>-0.80123005741208431</v>
      </c>
      <c r="I15" s="89">
        <f>F15/8*12</f>
        <v>38677.649999999994</v>
      </c>
    </row>
    <row r="16" spans="1:11" ht="12.75" customHeight="1">
      <c r="A16" s="44" t="s">
        <v>24</v>
      </c>
      <c r="B16" s="45" t="s">
        <v>19</v>
      </c>
      <c r="C16" s="46" t="s">
        <v>62</v>
      </c>
      <c r="D16" s="47">
        <v>65816.100000000006</v>
      </c>
      <c r="E16" s="47">
        <f t="shared" ref="E16:E20" si="4">D16/12*11</f>
        <v>60331.425000000003</v>
      </c>
      <c r="F16" s="48">
        <v>61786.7</v>
      </c>
      <c r="G16" s="25">
        <f t="shared" si="2"/>
        <v>1455.2749999999942</v>
      </c>
      <c r="H16" s="24">
        <f t="shared" si="3"/>
        <v>2.4121343064580287</v>
      </c>
      <c r="I16" s="89">
        <f>F16/8*12</f>
        <v>92680.049999999988</v>
      </c>
    </row>
    <row r="17" spans="1:10" ht="12.75" customHeight="1">
      <c r="A17" s="44" t="s">
        <v>28</v>
      </c>
      <c r="B17" s="45" t="s">
        <v>1</v>
      </c>
      <c r="C17" s="46" t="s">
        <v>62</v>
      </c>
      <c r="D17" s="47">
        <v>218720</v>
      </c>
      <c r="E17" s="47">
        <f t="shared" si="4"/>
        <v>200493.33333333334</v>
      </c>
      <c r="F17" s="48">
        <v>195748.9</v>
      </c>
      <c r="G17" s="25">
        <f t="shared" si="2"/>
        <v>-4744.4333333333489</v>
      </c>
      <c r="H17" s="24">
        <f t="shared" si="3"/>
        <v>-2.3663795969940793</v>
      </c>
      <c r="I17" s="89">
        <f t="shared" ref="I17:I22" si="5">F17/8*12</f>
        <v>293623.34999999998</v>
      </c>
    </row>
    <row r="18" spans="1:10" ht="12.75" customHeight="1">
      <c r="A18" s="44" t="s">
        <v>29</v>
      </c>
      <c r="B18" s="45" t="s">
        <v>2</v>
      </c>
      <c r="C18" s="46" t="s">
        <v>62</v>
      </c>
      <c r="D18" s="47">
        <v>50212.800000000003</v>
      </c>
      <c r="E18" s="47">
        <f t="shared" si="4"/>
        <v>46028.400000000009</v>
      </c>
      <c r="F18" s="48">
        <v>46568.1</v>
      </c>
      <c r="G18" s="25">
        <f t="shared" si="2"/>
        <v>539.69999999998981</v>
      </c>
      <c r="H18" s="24">
        <f t="shared" si="3"/>
        <v>1.1725369554448832</v>
      </c>
      <c r="I18" s="89">
        <f t="shared" si="5"/>
        <v>69852.149999999994</v>
      </c>
    </row>
    <row r="19" spans="1:10" ht="12.75" customHeight="1">
      <c r="A19" s="44" t="s">
        <v>128</v>
      </c>
      <c r="B19" s="45" t="s">
        <v>63</v>
      </c>
      <c r="C19" s="46" t="s">
        <v>62</v>
      </c>
      <c r="D19" s="47">
        <v>13692.8</v>
      </c>
      <c r="E19" s="47">
        <f t="shared" si="4"/>
        <v>12551.733333333334</v>
      </c>
      <c r="F19" s="48">
        <v>9747.6</v>
      </c>
      <c r="G19" s="25">
        <f t="shared" si="2"/>
        <v>-2804.1333333333332</v>
      </c>
      <c r="H19" s="24">
        <f t="shared" si="3"/>
        <v>-22.340606343878136</v>
      </c>
      <c r="I19" s="89">
        <f t="shared" si="5"/>
        <v>14621.400000000001</v>
      </c>
    </row>
    <row r="20" spans="1:10" ht="12.75" customHeight="1">
      <c r="A20" s="44" t="s">
        <v>156</v>
      </c>
      <c r="B20" s="45" t="s">
        <v>85</v>
      </c>
      <c r="C20" s="46" t="s">
        <v>62</v>
      </c>
      <c r="D20" s="47">
        <v>161.80000000000001</v>
      </c>
      <c r="E20" s="47">
        <f t="shared" si="4"/>
        <v>148.31666666666666</v>
      </c>
      <c r="F20" s="48">
        <v>160</v>
      </c>
      <c r="G20" s="25">
        <f t="shared" si="2"/>
        <v>11.683333333333337</v>
      </c>
      <c r="H20" s="24">
        <f t="shared" si="3"/>
        <v>7.8772895830992411</v>
      </c>
      <c r="I20" s="89">
        <f t="shared" si="5"/>
        <v>240</v>
      </c>
    </row>
    <row r="21" spans="1:10" ht="12.75" customHeight="1">
      <c r="A21" s="103" t="s">
        <v>3</v>
      </c>
      <c r="B21" s="43" t="s">
        <v>20</v>
      </c>
      <c r="C21" s="102" t="s">
        <v>62</v>
      </c>
      <c r="D21" s="41">
        <f t="shared" ref="D21:E21" si="6">D22+D25+D26+D27+D30+D31</f>
        <v>425172.19999999995</v>
      </c>
      <c r="E21" s="41">
        <f t="shared" si="6"/>
        <v>389741.18333333341</v>
      </c>
      <c r="F21" s="41">
        <f>F22+F25+F26+F27+F30+F31</f>
        <v>370626</v>
      </c>
      <c r="G21" s="31">
        <f t="shared" si="2"/>
        <v>-19115.183333333407</v>
      </c>
      <c r="H21" s="26">
        <f t="shared" si="3"/>
        <v>-4.9045839009999526</v>
      </c>
      <c r="I21" s="41">
        <f>I22+I25+I26+I27+I30+I31</f>
        <v>555939</v>
      </c>
    </row>
    <row r="22" spans="1:10" ht="12.75" customHeight="1">
      <c r="A22" s="44" t="s">
        <v>64</v>
      </c>
      <c r="B22" s="45" t="s">
        <v>87</v>
      </c>
      <c r="C22" s="46" t="s">
        <v>62</v>
      </c>
      <c r="D22" s="47">
        <v>314135.3</v>
      </c>
      <c r="E22" s="47">
        <f>D22/12*11</f>
        <v>287957.35833333334</v>
      </c>
      <c r="F22" s="48">
        <v>270156.2</v>
      </c>
      <c r="G22" s="25">
        <f t="shared" si="2"/>
        <v>-17801.158333333326</v>
      </c>
      <c r="H22" s="24">
        <f t="shared" si="3"/>
        <v>-6.1818730510533015</v>
      </c>
      <c r="I22" s="89">
        <f t="shared" si="5"/>
        <v>405234.30000000005</v>
      </c>
    </row>
    <row r="23" spans="1:10" ht="12.75" customHeight="1">
      <c r="A23" s="44"/>
      <c r="B23" s="45" t="s">
        <v>111</v>
      </c>
      <c r="C23" s="46" t="s">
        <v>110</v>
      </c>
      <c r="D23" s="49">
        <f>D22/D24/12*1000</f>
        <v>112835.95545977011</v>
      </c>
      <c r="E23" s="23">
        <f>E22/E24/11*1000</f>
        <v>112835.95545977011</v>
      </c>
      <c r="F23" s="23">
        <f>F22/F24/11*1000</f>
        <v>111129.65857671741</v>
      </c>
      <c r="G23" s="25">
        <f t="shared" si="2"/>
        <v>-1706.2968830526952</v>
      </c>
      <c r="H23" s="24">
        <f t="shared" si="3"/>
        <v>-1.5121925241826375</v>
      </c>
      <c r="I23" s="50">
        <f>I22/I24/12*1000</f>
        <v>118906.7781690141</v>
      </c>
    </row>
    <row r="24" spans="1:10" ht="12.75" customHeight="1">
      <c r="A24" s="44"/>
      <c r="B24" s="45" t="s">
        <v>113</v>
      </c>
      <c r="C24" s="46" t="s">
        <v>112</v>
      </c>
      <c r="D24" s="49">
        <v>232</v>
      </c>
      <c r="E24" s="49">
        <f>D24</f>
        <v>232</v>
      </c>
      <c r="F24" s="23">
        <v>221</v>
      </c>
      <c r="G24" s="25">
        <f t="shared" si="2"/>
        <v>-11</v>
      </c>
      <c r="H24" s="24">
        <f t="shared" si="3"/>
        <v>-4.7413793103448256</v>
      </c>
      <c r="I24" s="89">
        <v>284</v>
      </c>
    </row>
    <row r="25" spans="1:10" ht="12.75" customHeight="1">
      <c r="A25" s="44" t="s">
        <v>65</v>
      </c>
      <c r="B25" s="45" t="s">
        <v>22</v>
      </c>
      <c r="C25" s="46" t="s">
        <v>62</v>
      </c>
      <c r="D25" s="47">
        <v>26858.6</v>
      </c>
      <c r="E25" s="47">
        <f>D25/12*11</f>
        <v>24620.383333333335</v>
      </c>
      <c r="F25" s="22">
        <v>24329.8</v>
      </c>
      <c r="G25" s="25">
        <f t="shared" si="2"/>
        <v>-290.58333333333576</v>
      </c>
      <c r="H25" s="24">
        <f t="shared" si="3"/>
        <v>-1.1802551138183048</v>
      </c>
      <c r="I25" s="89">
        <f t="shared" ref="I25:I79" si="7">F25/8*12</f>
        <v>36494.699999999997</v>
      </c>
    </row>
    <row r="26" spans="1:10" ht="12.75" customHeight="1">
      <c r="A26" s="44" t="s">
        <v>88</v>
      </c>
      <c r="B26" s="45" t="s">
        <v>130</v>
      </c>
      <c r="C26" s="46" t="s">
        <v>62</v>
      </c>
      <c r="D26" s="47">
        <v>5484.1</v>
      </c>
      <c r="E26" s="47">
        <f t="shared" ref="E26:E33" si="8">D26/12*11</f>
        <v>5027.0916666666672</v>
      </c>
      <c r="F26" s="22">
        <v>5025</v>
      </c>
      <c r="G26" s="25">
        <f t="shared" si="2"/>
        <v>-2.0916666666671517</v>
      </c>
      <c r="H26" s="24">
        <f t="shared" si="3"/>
        <v>-4.1607887927256115E-2</v>
      </c>
      <c r="I26" s="89">
        <f t="shared" si="7"/>
        <v>7537.5</v>
      </c>
    </row>
    <row r="27" spans="1:10" ht="12.75" customHeight="1">
      <c r="A27" s="44" t="s">
        <v>89</v>
      </c>
      <c r="B27" s="45" t="s">
        <v>114</v>
      </c>
      <c r="C27" s="46" t="s">
        <v>62</v>
      </c>
      <c r="D27" s="47">
        <v>71556.600000000006</v>
      </c>
      <c r="E27" s="47">
        <f t="shared" si="8"/>
        <v>65593.55</v>
      </c>
      <c r="F27" s="22">
        <v>64656.5</v>
      </c>
      <c r="G27" s="25">
        <f t="shared" si="2"/>
        <v>-937.05000000000291</v>
      </c>
      <c r="H27" s="24">
        <f t="shared" si="3"/>
        <v>-1.4285703396141827</v>
      </c>
      <c r="I27" s="89">
        <f t="shared" si="7"/>
        <v>96984.75</v>
      </c>
    </row>
    <row r="28" spans="1:10" ht="12.75" customHeight="1">
      <c r="A28" s="44"/>
      <c r="B28" s="45" t="s">
        <v>111</v>
      </c>
      <c r="C28" s="46" t="s">
        <v>110</v>
      </c>
      <c r="D28" s="49">
        <f>D27/D29/12*1000</f>
        <v>101068.64406779663</v>
      </c>
      <c r="E28" s="47">
        <f t="shared" si="8"/>
        <v>92646.25706214692</v>
      </c>
      <c r="F28" s="23">
        <f>F27/F29/11*1000</f>
        <v>106870.24793388428</v>
      </c>
      <c r="G28" s="25">
        <f t="shared" si="2"/>
        <v>14223.990871737362</v>
      </c>
      <c r="H28" s="24">
        <f t="shared" si="3"/>
        <v>15.353011900087822</v>
      </c>
      <c r="I28" s="89">
        <f t="shared" si="7"/>
        <v>160305.37190082643</v>
      </c>
    </row>
    <row r="29" spans="1:10" ht="12.75" customHeight="1">
      <c r="A29" s="44"/>
      <c r="B29" s="45" t="s">
        <v>127</v>
      </c>
      <c r="C29" s="46" t="s">
        <v>112</v>
      </c>
      <c r="D29" s="47">
        <v>59</v>
      </c>
      <c r="E29" s="47">
        <f t="shared" si="8"/>
        <v>54.083333333333336</v>
      </c>
      <c r="F29" s="22">
        <v>55</v>
      </c>
      <c r="G29" s="25">
        <f t="shared" si="2"/>
        <v>0.9166666666666643</v>
      </c>
      <c r="H29" s="24">
        <f t="shared" si="3"/>
        <v>1.6949152542372872</v>
      </c>
      <c r="I29" s="89">
        <f t="shared" si="7"/>
        <v>82.5</v>
      </c>
    </row>
    <row r="30" spans="1:10" ht="12.75" customHeight="1">
      <c r="A30" s="44" t="s">
        <v>129</v>
      </c>
      <c r="B30" s="45" t="s">
        <v>22</v>
      </c>
      <c r="C30" s="46" t="s">
        <v>62</v>
      </c>
      <c r="D30" s="47">
        <v>6118.1</v>
      </c>
      <c r="E30" s="47">
        <f t="shared" si="8"/>
        <v>5608.2583333333332</v>
      </c>
      <c r="F30" s="22">
        <v>5522.7</v>
      </c>
      <c r="G30" s="25">
        <f t="shared" si="2"/>
        <v>-85.558333333333394</v>
      </c>
      <c r="H30" s="24">
        <f t="shared" si="3"/>
        <v>-1.5255776080215071</v>
      </c>
      <c r="I30" s="89">
        <f t="shared" si="7"/>
        <v>8284.0499999999993</v>
      </c>
    </row>
    <row r="31" spans="1:10" ht="12.75" customHeight="1">
      <c r="A31" s="44" t="s">
        <v>157</v>
      </c>
      <c r="B31" s="45" t="s">
        <v>130</v>
      </c>
      <c r="C31" s="46" t="s">
        <v>62</v>
      </c>
      <c r="D31" s="47">
        <v>1019.5</v>
      </c>
      <c r="E31" s="47">
        <f t="shared" si="8"/>
        <v>934.54166666666663</v>
      </c>
      <c r="F31" s="22">
        <v>935.8</v>
      </c>
      <c r="G31" s="25">
        <f t="shared" si="2"/>
        <v>1.2583333333333258</v>
      </c>
      <c r="H31" s="24">
        <f t="shared" si="3"/>
        <v>0.13464710865397933</v>
      </c>
      <c r="I31" s="89">
        <f t="shared" si="7"/>
        <v>1403.6999999999998</v>
      </c>
    </row>
    <row r="32" spans="1:10" s="53" customFormat="1" ht="12.75" customHeight="1">
      <c r="A32" s="103" t="s">
        <v>5</v>
      </c>
      <c r="B32" s="43" t="s">
        <v>66</v>
      </c>
      <c r="C32" s="102" t="s">
        <v>62</v>
      </c>
      <c r="D32" s="52">
        <v>465853.8</v>
      </c>
      <c r="E32" s="26">
        <f t="shared" si="8"/>
        <v>427032.65</v>
      </c>
      <c r="F32" s="21">
        <v>482297.7</v>
      </c>
      <c r="G32" s="31">
        <f t="shared" si="2"/>
        <v>55265.049999999988</v>
      </c>
      <c r="H32" s="26">
        <f t="shared" si="3"/>
        <v>12.94164509435052</v>
      </c>
      <c r="I32" s="90">
        <f t="shared" si="7"/>
        <v>723446.55</v>
      </c>
      <c r="J32" s="54"/>
    </row>
    <row r="33" spans="1:9" ht="12.75" customHeight="1">
      <c r="A33" s="103" t="s">
        <v>7</v>
      </c>
      <c r="B33" s="43" t="s">
        <v>4</v>
      </c>
      <c r="C33" s="102" t="s">
        <v>62</v>
      </c>
      <c r="D33" s="52">
        <v>72411.7</v>
      </c>
      <c r="E33" s="26">
        <f t="shared" si="8"/>
        <v>66377.391666666663</v>
      </c>
      <c r="F33" s="41">
        <v>80343.100000000006</v>
      </c>
      <c r="G33" s="31">
        <f t="shared" si="2"/>
        <v>13965.708333333343</v>
      </c>
      <c r="H33" s="26">
        <f t="shared" si="3"/>
        <v>21.03985706980805</v>
      </c>
      <c r="I33" s="90">
        <f t="shared" si="7"/>
        <v>120514.65000000001</v>
      </c>
    </row>
    <row r="34" spans="1:9" ht="12.75" customHeight="1">
      <c r="A34" s="103" t="s">
        <v>9</v>
      </c>
      <c r="B34" s="43" t="s">
        <v>67</v>
      </c>
      <c r="C34" s="102" t="s">
        <v>62</v>
      </c>
      <c r="D34" s="55">
        <f t="shared" ref="D34:E34" si="9">D35+D36+D37+D38+D39+D40+D41+D47+D48</f>
        <v>50096</v>
      </c>
      <c r="E34" s="55">
        <f t="shared" si="9"/>
        <v>45955.799999999996</v>
      </c>
      <c r="F34" s="55">
        <f>F35+F36+F37+F38+F39+F40+F41+F47+F48</f>
        <v>73954.899999999994</v>
      </c>
      <c r="G34" s="31">
        <f t="shared" si="2"/>
        <v>27999.1</v>
      </c>
      <c r="H34" s="26">
        <f t="shared" si="3"/>
        <v>60.92615077966218</v>
      </c>
      <c r="I34" s="90">
        <f t="shared" si="7"/>
        <v>110932.34999999999</v>
      </c>
    </row>
    <row r="35" spans="1:9" ht="12.75" customHeight="1">
      <c r="A35" s="44" t="s">
        <v>35</v>
      </c>
      <c r="B35" s="45" t="s">
        <v>68</v>
      </c>
      <c r="C35" s="46" t="s">
        <v>62</v>
      </c>
      <c r="D35" s="47">
        <v>193.5</v>
      </c>
      <c r="E35" s="47">
        <f>D35/12*11</f>
        <v>177.375</v>
      </c>
      <c r="F35" s="48">
        <v>179.7</v>
      </c>
      <c r="G35" s="25">
        <f t="shared" si="2"/>
        <v>2.3249999999999886</v>
      </c>
      <c r="H35" s="24">
        <f t="shared" si="3"/>
        <v>1.3107822410147918</v>
      </c>
      <c r="I35" s="89">
        <f t="shared" si="7"/>
        <v>269.54999999999995</v>
      </c>
    </row>
    <row r="36" spans="1:9" ht="12.75" customHeight="1">
      <c r="A36" s="44" t="s">
        <v>36</v>
      </c>
      <c r="B36" s="45" t="s">
        <v>34</v>
      </c>
      <c r="C36" s="46" t="s">
        <v>62</v>
      </c>
      <c r="D36" s="47">
        <v>9174.1</v>
      </c>
      <c r="E36" s="47">
        <f t="shared" ref="E36:E47" si="10">D36/12*11</f>
        <v>8409.5916666666672</v>
      </c>
      <c r="F36" s="48">
        <v>9179.9</v>
      </c>
      <c r="G36" s="25">
        <f t="shared" si="2"/>
        <v>770.30833333333248</v>
      </c>
      <c r="H36" s="24">
        <f t="shared" si="3"/>
        <v>9.1598779568171693</v>
      </c>
      <c r="I36" s="89">
        <f t="shared" si="7"/>
        <v>13769.849999999999</v>
      </c>
    </row>
    <row r="37" spans="1:9" ht="12.75" customHeight="1">
      <c r="A37" s="44" t="s">
        <v>37</v>
      </c>
      <c r="B37" s="45" t="s">
        <v>31</v>
      </c>
      <c r="C37" s="46" t="s">
        <v>62</v>
      </c>
      <c r="D37" s="47">
        <v>44.5</v>
      </c>
      <c r="E37" s="47">
        <f t="shared" si="10"/>
        <v>40.791666666666671</v>
      </c>
      <c r="F37" s="48">
        <v>40.799999999999997</v>
      </c>
      <c r="G37" s="25">
        <f t="shared" si="2"/>
        <v>8.3333333333257542E-3</v>
      </c>
      <c r="H37" s="24">
        <f t="shared" si="3"/>
        <v>2.0429009193037473E-2</v>
      </c>
      <c r="I37" s="89">
        <f t="shared" si="7"/>
        <v>61.199999999999996</v>
      </c>
    </row>
    <row r="38" spans="1:9" ht="12.75" customHeight="1">
      <c r="A38" s="44" t="s">
        <v>38</v>
      </c>
      <c r="B38" s="45" t="s">
        <v>69</v>
      </c>
      <c r="C38" s="46" t="s">
        <v>62</v>
      </c>
      <c r="D38" s="47">
        <v>10031</v>
      </c>
      <c r="E38" s="47">
        <f t="shared" si="10"/>
        <v>9195.0833333333321</v>
      </c>
      <c r="F38" s="48">
        <v>8454.4</v>
      </c>
      <c r="G38" s="25">
        <f t="shared" si="2"/>
        <v>-740.68333333333248</v>
      </c>
      <c r="H38" s="24">
        <f t="shared" si="3"/>
        <v>-8.0552106651199438</v>
      </c>
      <c r="I38" s="89">
        <f t="shared" si="7"/>
        <v>12681.599999999999</v>
      </c>
    </row>
    <row r="39" spans="1:9" ht="12.75" customHeight="1">
      <c r="A39" s="44" t="s">
        <v>39</v>
      </c>
      <c r="B39" s="45" t="s">
        <v>158</v>
      </c>
      <c r="C39" s="46" t="s">
        <v>62</v>
      </c>
      <c r="D39" s="47">
        <v>852</v>
      </c>
      <c r="E39" s="47">
        <f t="shared" si="10"/>
        <v>781</v>
      </c>
      <c r="F39" s="48">
        <v>833.8</v>
      </c>
      <c r="G39" s="25">
        <f t="shared" si="2"/>
        <v>52.799999999999955</v>
      </c>
      <c r="H39" s="24">
        <f t="shared" si="3"/>
        <v>6.7605633802816811</v>
      </c>
      <c r="I39" s="89">
        <f t="shared" si="7"/>
        <v>1250.6999999999998</v>
      </c>
    </row>
    <row r="40" spans="1:9" ht="12.75" customHeight="1">
      <c r="A40" s="44" t="s">
        <v>40</v>
      </c>
      <c r="B40" s="56" t="s">
        <v>115</v>
      </c>
      <c r="C40" s="46" t="s">
        <v>62</v>
      </c>
      <c r="D40" s="47">
        <v>13763.9</v>
      </c>
      <c r="E40" s="47">
        <f t="shared" si="10"/>
        <v>12616.908333333333</v>
      </c>
      <c r="F40" s="48">
        <v>13262.8</v>
      </c>
      <c r="G40" s="25">
        <f t="shared" si="2"/>
        <v>645.89166666666642</v>
      </c>
      <c r="H40" s="24">
        <f t="shared" si="3"/>
        <v>5.1192546510007446</v>
      </c>
      <c r="I40" s="89">
        <f t="shared" si="7"/>
        <v>19894.199999999997</v>
      </c>
    </row>
    <row r="41" spans="1:9" ht="12.75" customHeight="1">
      <c r="A41" s="44" t="s">
        <v>41</v>
      </c>
      <c r="B41" s="45" t="s">
        <v>32</v>
      </c>
      <c r="C41" s="46" t="s">
        <v>62</v>
      </c>
      <c r="D41" s="47">
        <v>11456.2</v>
      </c>
      <c r="E41" s="47">
        <f t="shared" si="10"/>
        <v>10501.516666666666</v>
      </c>
      <c r="F41" s="48">
        <v>11962.8</v>
      </c>
      <c r="G41" s="25">
        <f t="shared" si="2"/>
        <v>1461.2833333333328</v>
      </c>
      <c r="H41" s="24">
        <f t="shared" si="3"/>
        <v>13.914974186268324</v>
      </c>
      <c r="I41" s="89">
        <f t="shared" si="7"/>
        <v>17944.199999999997</v>
      </c>
    </row>
    <row r="42" spans="1:9" ht="12.75" hidden="1" customHeight="1">
      <c r="A42" s="44"/>
      <c r="B42" s="57" t="s">
        <v>201</v>
      </c>
      <c r="C42" s="46" t="s">
        <v>62</v>
      </c>
      <c r="D42" s="47"/>
      <c r="E42" s="47">
        <f t="shared" si="10"/>
        <v>0</v>
      </c>
      <c r="F42" s="48"/>
      <c r="G42" s="25">
        <f t="shared" si="2"/>
        <v>0</v>
      </c>
      <c r="H42" s="24" t="e">
        <f t="shared" si="3"/>
        <v>#DIV/0!</v>
      </c>
      <c r="I42" s="89">
        <f t="shared" si="7"/>
        <v>0</v>
      </c>
    </row>
    <row r="43" spans="1:9" ht="12.75" hidden="1" customHeight="1">
      <c r="A43" s="44"/>
      <c r="B43" s="58" t="s">
        <v>148</v>
      </c>
      <c r="C43" s="46" t="s">
        <v>62</v>
      </c>
      <c r="D43" s="47"/>
      <c r="E43" s="47">
        <f t="shared" si="10"/>
        <v>0</v>
      </c>
      <c r="F43" s="48"/>
      <c r="G43" s="25">
        <f t="shared" si="2"/>
        <v>0</v>
      </c>
      <c r="H43" s="24" t="e">
        <f t="shared" si="3"/>
        <v>#DIV/0!</v>
      </c>
      <c r="I43" s="89">
        <f t="shared" si="7"/>
        <v>0</v>
      </c>
    </row>
    <row r="44" spans="1:9" ht="39" hidden="1" customHeight="1">
      <c r="A44" s="44"/>
      <c r="B44" s="58" t="s">
        <v>150</v>
      </c>
      <c r="C44" s="46" t="s">
        <v>62</v>
      </c>
      <c r="D44" s="47"/>
      <c r="E44" s="47">
        <f t="shared" si="10"/>
        <v>0</v>
      </c>
      <c r="F44" s="48"/>
      <c r="G44" s="25">
        <f t="shared" si="2"/>
        <v>0</v>
      </c>
      <c r="H44" s="24" t="e">
        <f t="shared" si="3"/>
        <v>#DIV/0!</v>
      </c>
      <c r="I44" s="89">
        <f t="shared" si="7"/>
        <v>0</v>
      </c>
    </row>
    <row r="45" spans="1:9" ht="27" hidden="1" customHeight="1">
      <c r="A45" s="44"/>
      <c r="B45" s="58" t="s">
        <v>149</v>
      </c>
      <c r="C45" s="46" t="s">
        <v>62</v>
      </c>
      <c r="D45" s="47"/>
      <c r="E45" s="47">
        <f t="shared" si="10"/>
        <v>0</v>
      </c>
      <c r="F45" s="48"/>
      <c r="G45" s="25">
        <f t="shared" si="2"/>
        <v>0</v>
      </c>
      <c r="H45" s="24" t="e">
        <f t="shared" si="3"/>
        <v>#DIV/0!</v>
      </c>
      <c r="I45" s="89">
        <f t="shared" si="7"/>
        <v>0</v>
      </c>
    </row>
    <row r="46" spans="1:9" ht="12.75" hidden="1" customHeight="1">
      <c r="A46" s="44"/>
      <c r="B46" s="58" t="s">
        <v>152</v>
      </c>
      <c r="C46" s="46" t="s">
        <v>62</v>
      </c>
      <c r="D46" s="47"/>
      <c r="E46" s="47">
        <f t="shared" si="10"/>
        <v>0</v>
      </c>
      <c r="F46" s="48"/>
      <c r="G46" s="25">
        <f t="shared" si="2"/>
        <v>0</v>
      </c>
      <c r="H46" s="24" t="e">
        <f t="shared" si="3"/>
        <v>#DIV/0!</v>
      </c>
      <c r="I46" s="89">
        <f t="shared" si="7"/>
        <v>0</v>
      </c>
    </row>
    <row r="47" spans="1:9" ht="12.75" customHeight="1">
      <c r="A47" s="44" t="s">
        <v>42</v>
      </c>
      <c r="B47" s="45" t="s">
        <v>33</v>
      </c>
      <c r="C47" s="46" t="s">
        <v>62</v>
      </c>
      <c r="D47" s="47">
        <v>657.8</v>
      </c>
      <c r="E47" s="47">
        <f t="shared" si="10"/>
        <v>602.98333333333335</v>
      </c>
      <c r="F47" s="48">
        <v>595.4</v>
      </c>
      <c r="G47" s="25">
        <f t="shared" si="2"/>
        <v>-7.5833333333333712</v>
      </c>
      <c r="H47" s="24">
        <f t="shared" si="3"/>
        <v>-1.2576356449874311</v>
      </c>
      <c r="I47" s="89">
        <f t="shared" si="7"/>
        <v>893.09999999999991</v>
      </c>
    </row>
    <row r="48" spans="1:9" ht="12.75" customHeight="1">
      <c r="A48" s="44" t="s">
        <v>116</v>
      </c>
      <c r="B48" s="45" t="s">
        <v>169</v>
      </c>
      <c r="C48" s="46" t="s">
        <v>62</v>
      </c>
      <c r="D48" s="59">
        <v>3923</v>
      </c>
      <c r="E48" s="59">
        <f t="shared" ref="E48" si="11">SUM(E49:E92)</f>
        <v>3630.5500000000006</v>
      </c>
      <c r="F48" s="59">
        <f>SUM(F49:F92)</f>
        <v>29445.3</v>
      </c>
      <c r="G48" s="25">
        <f t="shared" si="2"/>
        <v>25814.75</v>
      </c>
      <c r="H48" s="24">
        <f t="shared" si="3"/>
        <v>711.04240404346422</v>
      </c>
      <c r="I48" s="59">
        <f>SUM(I49:I92)</f>
        <v>44167.950000000004</v>
      </c>
    </row>
    <row r="49" spans="1:9" ht="12.75" customHeight="1">
      <c r="A49" s="44" t="s">
        <v>202</v>
      </c>
      <c r="B49" s="45" t="s">
        <v>15</v>
      </c>
      <c r="C49" s="46" t="s">
        <v>62</v>
      </c>
      <c r="D49" s="47">
        <v>0</v>
      </c>
      <c r="E49" s="48">
        <f>D49/12*11</f>
        <v>0</v>
      </c>
      <c r="F49" s="60">
        <v>0</v>
      </c>
      <c r="G49" s="25">
        <f t="shared" si="2"/>
        <v>0</v>
      </c>
      <c r="H49" s="24">
        <v>0</v>
      </c>
      <c r="I49" s="89">
        <f t="shared" si="7"/>
        <v>0</v>
      </c>
    </row>
    <row r="50" spans="1:9" ht="12.75" customHeight="1">
      <c r="A50" s="44" t="s">
        <v>203</v>
      </c>
      <c r="B50" s="45" t="s">
        <v>159</v>
      </c>
      <c r="C50" s="46" t="s">
        <v>62</v>
      </c>
      <c r="D50" s="47">
        <v>14</v>
      </c>
      <c r="E50" s="48">
        <f t="shared" ref="E50:E79" si="12">D50/12*11</f>
        <v>12.833333333333334</v>
      </c>
      <c r="F50" s="48">
        <v>42.3</v>
      </c>
      <c r="G50" s="25">
        <f t="shared" si="2"/>
        <v>29.466666666666661</v>
      </c>
      <c r="H50" s="24">
        <f t="shared" si="3"/>
        <v>229.61038961038957</v>
      </c>
      <c r="I50" s="91">
        <f t="shared" si="7"/>
        <v>63.449999999999996</v>
      </c>
    </row>
    <row r="51" spans="1:9" ht="12.75" customHeight="1">
      <c r="A51" s="44" t="s">
        <v>204</v>
      </c>
      <c r="B51" s="45" t="s">
        <v>8</v>
      </c>
      <c r="C51" s="46" t="s">
        <v>62</v>
      </c>
      <c r="D51" s="47">
        <v>317.7</v>
      </c>
      <c r="E51" s="48">
        <f t="shared" si="12"/>
        <v>291.22499999999997</v>
      </c>
      <c r="F51" s="48">
        <v>233.9</v>
      </c>
      <c r="G51" s="25">
        <f t="shared" si="2"/>
        <v>-57.32499999999996</v>
      </c>
      <c r="H51" s="24">
        <f t="shared" si="3"/>
        <v>-19.684093055197863</v>
      </c>
      <c r="I51" s="91">
        <f t="shared" si="7"/>
        <v>350.85</v>
      </c>
    </row>
    <row r="52" spans="1:9" ht="12.75" customHeight="1">
      <c r="A52" s="44" t="s">
        <v>205</v>
      </c>
      <c r="B52" s="45" t="s">
        <v>11</v>
      </c>
      <c r="C52" s="46" t="s">
        <v>62</v>
      </c>
      <c r="D52" s="47">
        <v>261.60000000000002</v>
      </c>
      <c r="E52" s="48">
        <f t="shared" si="12"/>
        <v>239.8</v>
      </c>
      <c r="F52" s="48">
        <v>401.1</v>
      </c>
      <c r="G52" s="25">
        <f t="shared" si="2"/>
        <v>161.30000000000001</v>
      </c>
      <c r="H52" s="24">
        <f t="shared" si="3"/>
        <v>67.264386989157629</v>
      </c>
      <c r="I52" s="91">
        <f t="shared" si="7"/>
        <v>601.65000000000009</v>
      </c>
    </row>
    <row r="53" spans="1:9" ht="12.75" customHeight="1">
      <c r="A53" s="44" t="s">
        <v>206</v>
      </c>
      <c r="B53" s="45" t="s">
        <v>160</v>
      </c>
      <c r="C53" s="46" t="s">
        <v>62</v>
      </c>
      <c r="D53" s="47">
        <v>179.3</v>
      </c>
      <c r="E53" s="48">
        <f t="shared" si="12"/>
        <v>164.35833333333335</v>
      </c>
      <c r="F53" s="60">
        <v>0</v>
      </c>
      <c r="G53" s="25">
        <f t="shared" si="2"/>
        <v>-164.35833333333335</v>
      </c>
      <c r="H53" s="24">
        <f t="shared" si="3"/>
        <v>-100</v>
      </c>
      <c r="I53" s="91">
        <f t="shared" si="7"/>
        <v>0</v>
      </c>
    </row>
    <row r="54" spans="1:9" ht="12.75" customHeight="1">
      <c r="A54" s="44" t="s">
        <v>207</v>
      </c>
      <c r="B54" s="45" t="s">
        <v>161</v>
      </c>
      <c r="C54" s="46" t="s">
        <v>62</v>
      </c>
      <c r="D54" s="47">
        <v>116.1</v>
      </c>
      <c r="E54" s="48">
        <f t="shared" si="12"/>
        <v>106.42499999999998</v>
      </c>
      <c r="F54" s="48">
        <v>306.5</v>
      </c>
      <c r="G54" s="25">
        <f t="shared" si="2"/>
        <v>200.07500000000002</v>
      </c>
      <c r="H54" s="24">
        <f t="shared" si="3"/>
        <v>187.99624148461362</v>
      </c>
      <c r="I54" s="91">
        <f t="shared" si="7"/>
        <v>459.75</v>
      </c>
    </row>
    <row r="55" spans="1:9" ht="12.75" customHeight="1">
      <c r="A55" s="44" t="s">
        <v>208</v>
      </c>
      <c r="B55" s="45" t="s">
        <v>118</v>
      </c>
      <c r="C55" s="46" t="s">
        <v>62</v>
      </c>
      <c r="D55" s="47">
        <v>0</v>
      </c>
      <c r="E55" s="48">
        <f t="shared" si="12"/>
        <v>0</v>
      </c>
      <c r="F55" s="60">
        <v>0</v>
      </c>
      <c r="G55" s="25">
        <f t="shared" si="2"/>
        <v>0</v>
      </c>
      <c r="H55" s="24">
        <v>0</v>
      </c>
      <c r="I55" s="91">
        <f t="shared" si="7"/>
        <v>0</v>
      </c>
    </row>
    <row r="56" spans="1:9" ht="12.75" customHeight="1">
      <c r="A56" s="44" t="s">
        <v>209</v>
      </c>
      <c r="B56" s="45" t="s">
        <v>162</v>
      </c>
      <c r="C56" s="46" t="s">
        <v>62</v>
      </c>
      <c r="D56" s="47">
        <v>0</v>
      </c>
      <c r="E56" s="48">
        <f t="shared" si="12"/>
        <v>0</v>
      </c>
      <c r="F56" s="48">
        <v>77.8</v>
      </c>
      <c r="G56" s="24">
        <f t="shared" si="2"/>
        <v>77.8</v>
      </c>
      <c r="H56" s="24">
        <v>0</v>
      </c>
      <c r="I56" s="91">
        <f t="shared" si="7"/>
        <v>116.69999999999999</v>
      </c>
    </row>
    <row r="57" spans="1:9" ht="12.75" customHeight="1">
      <c r="A57" s="44" t="s">
        <v>210</v>
      </c>
      <c r="B57" s="45" t="s">
        <v>164</v>
      </c>
      <c r="C57" s="46" t="s">
        <v>62</v>
      </c>
      <c r="D57" s="47">
        <v>60.7</v>
      </c>
      <c r="E57" s="48">
        <f t="shared" si="12"/>
        <v>55.641666666666666</v>
      </c>
      <c r="F57" s="48">
        <v>486.9</v>
      </c>
      <c r="G57" s="25">
        <f t="shared" si="2"/>
        <v>431.25833333333333</v>
      </c>
      <c r="H57" s="24">
        <f t="shared" si="3"/>
        <v>775.06365134042221</v>
      </c>
      <c r="I57" s="91">
        <f t="shared" si="7"/>
        <v>730.34999999999991</v>
      </c>
    </row>
    <row r="58" spans="1:9" ht="24.75" customHeight="1">
      <c r="A58" s="44" t="s">
        <v>211</v>
      </c>
      <c r="B58" s="56" t="s">
        <v>163</v>
      </c>
      <c r="C58" s="46" t="s">
        <v>62</v>
      </c>
      <c r="D58" s="48">
        <v>188.3</v>
      </c>
      <c r="E58" s="48">
        <f t="shared" si="12"/>
        <v>172.60833333333335</v>
      </c>
      <c r="F58" s="48">
        <v>27.6</v>
      </c>
      <c r="G58" s="23">
        <f t="shared" si="2"/>
        <v>-145.00833333333335</v>
      </c>
      <c r="H58" s="22">
        <f t="shared" si="3"/>
        <v>-84.010042002607065</v>
      </c>
      <c r="I58" s="91">
        <f t="shared" si="7"/>
        <v>41.400000000000006</v>
      </c>
    </row>
    <row r="59" spans="1:9" ht="12.75" customHeight="1">
      <c r="A59" s="44" t="s">
        <v>212</v>
      </c>
      <c r="B59" s="56" t="s">
        <v>165</v>
      </c>
      <c r="C59" s="46" t="s">
        <v>62</v>
      </c>
      <c r="D59" s="49">
        <v>0</v>
      </c>
      <c r="E59" s="48">
        <f t="shared" si="12"/>
        <v>0</v>
      </c>
      <c r="F59" s="48">
        <v>0</v>
      </c>
      <c r="G59" s="25">
        <f t="shared" si="2"/>
        <v>0</v>
      </c>
      <c r="H59" s="24">
        <v>0</v>
      </c>
      <c r="I59" s="91">
        <f t="shared" si="7"/>
        <v>0</v>
      </c>
    </row>
    <row r="60" spans="1:9">
      <c r="A60" s="44" t="s">
        <v>213</v>
      </c>
      <c r="B60" s="58" t="s">
        <v>301</v>
      </c>
      <c r="C60" s="46" t="s">
        <v>62</v>
      </c>
      <c r="D60" s="48">
        <v>31.5</v>
      </c>
      <c r="E60" s="48">
        <f t="shared" si="12"/>
        <v>28.875</v>
      </c>
      <c r="F60" s="48">
        <v>135.19999999999999</v>
      </c>
      <c r="G60" s="25">
        <f t="shared" si="2"/>
        <v>106.32499999999999</v>
      </c>
      <c r="H60" s="24">
        <f t="shared" si="3"/>
        <v>368.22510822510816</v>
      </c>
      <c r="I60" s="91">
        <f t="shared" si="7"/>
        <v>202.79999999999998</v>
      </c>
    </row>
    <row r="61" spans="1:9" ht="12.75" customHeight="1">
      <c r="A61" s="44" t="s">
        <v>214</v>
      </c>
      <c r="B61" s="57" t="s">
        <v>167</v>
      </c>
      <c r="C61" s="46" t="s">
        <v>62</v>
      </c>
      <c r="D61" s="47">
        <v>0</v>
      </c>
      <c r="E61" s="48">
        <f t="shared" si="12"/>
        <v>0</v>
      </c>
      <c r="F61" s="60">
        <v>0</v>
      </c>
      <c r="G61" s="25">
        <f t="shared" si="2"/>
        <v>0</v>
      </c>
      <c r="H61" s="24">
        <v>0</v>
      </c>
      <c r="I61" s="91">
        <f t="shared" si="7"/>
        <v>0</v>
      </c>
    </row>
    <row r="62" spans="1:9" ht="14.25" customHeight="1">
      <c r="A62" s="44" t="s">
        <v>215</v>
      </c>
      <c r="B62" s="56" t="s">
        <v>303</v>
      </c>
      <c r="C62" s="46" t="s">
        <v>62</v>
      </c>
      <c r="D62" s="60">
        <v>0</v>
      </c>
      <c r="E62" s="48">
        <f t="shared" si="12"/>
        <v>0</v>
      </c>
      <c r="F62" s="48">
        <v>10.4</v>
      </c>
      <c r="G62" s="25">
        <f t="shared" si="2"/>
        <v>10.4</v>
      </c>
      <c r="H62" s="24">
        <v>0</v>
      </c>
      <c r="I62" s="91">
        <f t="shared" si="7"/>
        <v>15.600000000000001</v>
      </c>
    </row>
    <row r="63" spans="1:9" ht="12.75" customHeight="1">
      <c r="A63" s="44" t="s">
        <v>216</v>
      </c>
      <c r="B63" s="45" t="s">
        <v>171</v>
      </c>
      <c r="C63" s="46" t="s">
        <v>62</v>
      </c>
      <c r="D63" s="49">
        <v>0</v>
      </c>
      <c r="E63" s="48">
        <f t="shared" si="12"/>
        <v>0</v>
      </c>
      <c r="F63" s="60">
        <v>0</v>
      </c>
      <c r="G63" s="25">
        <f t="shared" si="2"/>
        <v>0</v>
      </c>
      <c r="H63" s="24">
        <v>0</v>
      </c>
      <c r="I63" s="91">
        <f t="shared" si="7"/>
        <v>0</v>
      </c>
    </row>
    <row r="64" spans="1:9" ht="12.75" customHeight="1">
      <c r="A64" s="44" t="s">
        <v>217</v>
      </c>
      <c r="B64" s="57" t="s">
        <v>145</v>
      </c>
      <c r="C64" s="46" t="s">
        <v>62</v>
      </c>
      <c r="D64" s="47">
        <v>0</v>
      </c>
      <c r="E64" s="48">
        <f t="shared" si="12"/>
        <v>0</v>
      </c>
      <c r="F64" s="60">
        <v>0</v>
      </c>
      <c r="G64" s="25">
        <f t="shared" si="2"/>
        <v>0</v>
      </c>
      <c r="H64" s="24">
        <v>0</v>
      </c>
      <c r="I64" s="91">
        <f t="shared" si="7"/>
        <v>0</v>
      </c>
    </row>
    <row r="65" spans="1:9" ht="12.75" customHeight="1">
      <c r="A65" s="44" t="s">
        <v>218</v>
      </c>
      <c r="B65" s="57" t="s">
        <v>168</v>
      </c>
      <c r="C65" s="46" t="s">
        <v>62</v>
      </c>
      <c r="D65" s="47">
        <v>64.5</v>
      </c>
      <c r="E65" s="48">
        <f t="shared" si="12"/>
        <v>59.125</v>
      </c>
      <c r="F65" s="48">
        <v>129.69999999999999</v>
      </c>
      <c r="G65" s="25">
        <f t="shared" si="2"/>
        <v>70.574999999999989</v>
      </c>
      <c r="H65" s="24">
        <f t="shared" si="3"/>
        <v>119.36575052854121</v>
      </c>
      <c r="I65" s="91">
        <f t="shared" si="7"/>
        <v>194.54999999999998</v>
      </c>
    </row>
    <row r="66" spans="1:9" ht="12.75" customHeight="1">
      <c r="A66" s="44" t="s">
        <v>219</v>
      </c>
      <c r="B66" s="57" t="s">
        <v>297</v>
      </c>
      <c r="C66" s="46" t="s">
        <v>62</v>
      </c>
      <c r="D66" s="47">
        <v>60.9</v>
      </c>
      <c r="E66" s="48">
        <f t="shared" si="12"/>
        <v>55.825000000000003</v>
      </c>
      <c r="F66" s="48">
        <v>219.1</v>
      </c>
      <c r="G66" s="25">
        <f t="shared" si="2"/>
        <v>163.27499999999998</v>
      </c>
      <c r="H66" s="24">
        <f t="shared" si="3"/>
        <v>292.47648902821311</v>
      </c>
      <c r="I66" s="91">
        <f t="shared" si="7"/>
        <v>328.65</v>
      </c>
    </row>
    <row r="67" spans="1:9" ht="12.75" customHeight="1">
      <c r="A67" s="44" t="s">
        <v>220</v>
      </c>
      <c r="B67" s="57" t="s">
        <v>172</v>
      </c>
      <c r="C67" s="46" t="s">
        <v>62</v>
      </c>
      <c r="D67" s="47">
        <v>439.7</v>
      </c>
      <c r="E67" s="48">
        <f>D67/12*11</f>
        <v>403.05833333333334</v>
      </c>
      <c r="F67" s="48">
        <v>1633.1</v>
      </c>
      <c r="G67" s="25">
        <f t="shared" si="2"/>
        <v>1230.0416666666665</v>
      </c>
      <c r="H67" s="24">
        <f t="shared" si="3"/>
        <v>305.17708354870052</v>
      </c>
      <c r="I67" s="91">
        <f t="shared" si="7"/>
        <v>2449.6499999999996</v>
      </c>
    </row>
    <row r="68" spans="1:9" ht="12.75" customHeight="1">
      <c r="A68" s="44" t="s">
        <v>221</v>
      </c>
      <c r="B68" s="57" t="s">
        <v>173</v>
      </c>
      <c r="C68" s="46" t="s">
        <v>62</v>
      </c>
      <c r="D68" s="47">
        <v>40.4</v>
      </c>
      <c r="E68" s="48">
        <f t="shared" si="12"/>
        <v>37.033333333333331</v>
      </c>
      <c r="F68" s="48">
        <v>88.9</v>
      </c>
      <c r="G68" s="25">
        <f t="shared" si="2"/>
        <v>51.866666666666674</v>
      </c>
      <c r="H68" s="24">
        <f t="shared" si="3"/>
        <v>140.05400540054009</v>
      </c>
      <c r="I68" s="91">
        <f t="shared" si="7"/>
        <v>133.35000000000002</v>
      </c>
    </row>
    <row r="69" spans="1:9" ht="12.75" customHeight="1">
      <c r="A69" s="44" t="s">
        <v>222</v>
      </c>
      <c r="B69" s="57" t="s">
        <v>183</v>
      </c>
      <c r="C69" s="46" t="s">
        <v>62</v>
      </c>
      <c r="D69" s="47">
        <v>435.5</v>
      </c>
      <c r="E69" s="48">
        <f t="shared" si="12"/>
        <v>399.20833333333331</v>
      </c>
      <c r="F69" s="48">
        <v>467.7</v>
      </c>
      <c r="G69" s="25">
        <f t="shared" si="2"/>
        <v>68.491666666666674</v>
      </c>
      <c r="H69" s="24">
        <f t="shared" si="3"/>
        <v>17.156872977768515</v>
      </c>
      <c r="I69" s="91">
        <f t="shared" si="7"/>
        <v>701.55</v>
      </c>
    </row>
    <row r="70" spans="1:9" ht="12.75" customHeight="1">
      <c r="A70" s="44" t="s">
        <v>223</v>
      </c>
      <c r="B70" s="58" t="s">
        <v>302</v>
      </c>
      <c r="C70" s="46" t="s">
        <v>62</v>
      </c>
      <c r="D70" s="48">
        <v>124.3</v>
      </c>
      <c r="E70" s="48">
        <f t="shared" si="12"/>
        <v>113.94166666666666</v>
      </c>
      <c r="F70" s="48">
        <v>0</v>
      </c>
      <c r="G70" s="25">
        <f t="shared" si="2"/>
        <v>-113.94166666666666</v>
      </c>
      <c r="H70" s="24">
        <f t="shared" si="3"/>
        <v>-100</v>
      </c>
      <c r="I70" s="91">
        <f t="shared" si="7"/>
        <v>0</v>
      </c>
    </row>
    <row r="71" spans="1:9" ht="12.75" customHeight="1">
      <c r="A71" s="44" t="s">
        <v>224</v>
      </c>
      <c r="B71" s="57" t="s">
        <v>174</v>
      </c>
      <c r="C71" s="46" t="s">
        <v>62</v>
      </c>
      <c r="D71" s="49">
        <v>0</v>
      </c>
      <c r="E71" s="48">
        <f t="shared" si="12"/>
        <v>0</v>
      </c>
      <c r="F71" s="60">
        <v>0</v>
      </c>
      <c r="G71" s="25">
        <f t="shared" si="2"/>
        <v>0</v>
      </c>
      <c r="H71" s="24">
        <v>0</v>
      </c>
      <c r="I71" s="91">
        <f t="shared" si="7"/>
        <v>0</v>
      </c>
    </row>
    <row r="72" spans="1:9" ht="12.75" customHeight="1">
      <c r="A72" s="44" t="s">
        <v>225</v>
      </c>
      <c r="B72" s="57" t="s">
        <v>185</v>
      </c>
      <c r="C72" s="46" t="s">
        <v>62</v>
      </c>
      <c r="D72" s="49">
        <v>0</v>
      </c>
      <c r="E72" s="48">
        <f t="shared" si="12"/>
        <v>0</v>
      </c>
      <c r="F72" s="48">
        <v>8295</v>
      </c>
      <c r="G72" s="25">
        <f t="shared" si="2"/>
        <v>8295</v>
      </c>
      <c r="H72" s="24">
        <v>0</v>
      </c>
      <c r="I72" s="91">
        <f t="shared" si="7"/>
        <v>12442.5</v>
      </c>
    </row>
    <row r="73" spans="1:9" ht="12.75" customHeight="1">
      <c r="A73" s="44" t="s">
        <v>226</v>
      </c>
      <c r="B73" s="57" t="s">
        <v>93</v>
      </c>
      <c r="C73" s="46" t="s">
        <v>62</v>
      </c>
      <c r="D73" s="47">
        <v>115.9</v>
      </c>
      <c r="E73" s="48">
        <f t="shared" si="12"/>
        <v>106.24166666666666</v>
      </c>
      <c r="F73" s="48">
        <v>317.8</v>
      </c>
      <c r="G73" s="25">
        <f t="shared" si="2"/>
        <v>211.55833333333334</v>
      </c>
      <c r="H73" s="24">
        <f t="shared" si="3"/>
        <v>199.12934347791986</v>
      </c>
      <c r="I73" s="91">
        <f t="shared" si="7"/>
        <v>476.70000000000005</v>
      </c>
    </row>
    <row r="74" spans="1:9" ht="12.75" customHeight="1">
      <c r="A74" s="44" t="s">
        <v>227</v>
      </c>
      <c r="B74" s="57" t="s">
        <v>135</v>
      </c>
      <c r="C74" s="46" t="s">
        <v>62</v>
      </c>
      <c r="D74" s="47">
        <v>426</v>
      </c>
      <c r="E74" s="48">
        <f t="shared" si="12"/>
        <v>390.5</v>
      </c>
      <c r="F74" s="48">
        <v>220.4</v>
      </c>
      <c r="G74" s="25">
        <f t="shared" si="2"/>
        <v>-170.1</v>
      </c>
      <c r="H74" s="24">
        <f t="shared" si="3"/>
        <v>-43.559539052496795</v>
      </c>
      <c r="I74" s="91">
        <f t="shared" si="7"/>
        <v>330.6</v>
      </c>
    </row>
    <row r="75" spans="1:9" ht="12.75" customHeight="1">
      <c r="A75" s="44" t="s">
        <v>228</v>
      </c>
      <c r="B75" s="57" t="s">
        <v>120</v>
      </c>
      <c r="C75" s="46" t="s">
        <v>62</v>
      </c>
      <c r="D75" s="47">
        <v>0</v>
      </c>
      <c r="E75" s="48">
        <f t="shared" si="12"/>
        <v>0</v>
      </c>
      <c r="F75" s="60">
        <v>0</v>
      </c>
      <c r="G75" s="25">
        <f t="shared" si="2"/>
        <v>0</v>
      </c>
      <c r="H75" s="24">
        <v>0</v>
      </c>
      <c r="I75" s="91">
        <f t="shared" si="7"/>
        <v>0</v>
      </c>
    </row>
    <row r="76" spans="1:9" ht="12.75" customHeight="1">
      <c r="A76" s="44" t="s">
        <v>229</v>
      </c>
      <c r="B76" s="57" t="s">
        <v>187</v>
      </c>
      <c r="C76" s="46" t="s">
        <v>62</v>
      </c>
      <c r="D76" s="47">
        <v>188.3</v>
      </c>
      <c r="E76" s="48">
        <f t="shared" si="12"/>
        <v>172.60833333333335</v>
      </c>
      <c r="F76" s="48">
        <v>2</v>
      </c>
      <c r="G76" s="25">
        <f t="shared" si="2"/>
        <v>-170.60833333333335</v>
      </c>
      <c r="H76" s="24">
        <f t="shared" si="3"/>
        <v>-98.84130739149326</v>
      </c>
      <c r="I76" s="91">
        <f t="shared" si="7"/>
        <v>3</v>
      </c>
    </row>
    <row r="77" spans="1:9" ht="12.75" customHeight="1">
      <c r="A77" s="44" t="s">
        <v>230</v>
      </c>
      <c r="B77" s="57" t="s">
        <v>144</v>
      </c>
      <c r="C77" s="46" t="s">
        <v>62</v>
      </c>
      <c r="D77" s="47">
        <v>48</v>
      </c>
      <c r="E77" s="48">
        <f t="shared" si="12"/>
        <v>44</v>
      </c>
      <c r="F77" s="48">
        <v>3158.8</v>
      </c>
      <c r="G77" s="25">
        <f t="shared" si="2"/>
        <v>3114.8</v>
      </c>
      <c r="H77" s="24">
        <f t="shared" si="3"/>
        <v>7079.0909090909099</v>
      </c>
      <c r="I77" s="91">
        <f t="shared" si="7"/>
        <v>4738.2000000000007</v>
      </c>
    </row>
    <row r="78" spans="1:9" ht="12.75" customHeight="1">
      <c r="A78" s="44" t="s">
        <v>231</v>
      </c>
      <c r="B78" s="57" t="s">
        <v>188</v>
      </c>
      <c r="C78" s="46" t="s">
        <v>62</v>
      </c>
      <c r="D78" s="47">
        <v>0</v>
      </c>
      <c r="E78" s="48">
        <f>D78/12*11</f>
        <v>0</v>
      </c>
      <c r="F78" s="60">
        <v>0</v>
      </c>
      <c r="G78" s="25">
        <f t="shared" ref="G78:G79" si="13">F78-E78</f>
        <v>0</v>
      </c>
      <c r="H78" s="24">
        <v>0</v>
      </c>
      <c r="I78" s="91">
        <f t="shared" si="7"/>
        <v>0</v>
      </c>
    </row>
    <row r="79" spans="1:9" ht="12.75" customHeight="1">
      <c r="A79" s="44" t="s">
        <v>232</v>
      </c>
      <c r="B79" s="57" t="s">
        <v>189</v>
      </c>
      <c r="C79" s="46" t="s">
        <v>62</v>
      </c>
      <c r="D79" s="47">
        <v>37.6</v>
      </c>
      <c r="E79" s="48">
        <f t="shared" si="12"/>
        <v>34.466666666666669</v>
      </c>
      <c r="F79" s="48">
        <v>0</v>
      </c>
      <c r="G79" s="25">
        <f t="shared" si="13"/>
        <v>-34.466666666666669</v>
      </c>
      <c r="H79" s="24">
        <f t="shared" ref="H79" si="14">(F79/E79*100)-100</f>
        <v>-100</v>
      </c>
      <c r="I79" s="91">
        <f t="shared" si="7"/>
        <v>0</v>
      </c>
    </row>
    <row r="80" spans="1:9" ht="12.75" customHeight="1">
      <c r="A80" s="123" t="s">
        <v>18</v>
      </c>
      <c r="B80" s="123" t="s">
        <v>59</v>
      </c>
      <c r="C80" s="123" t="s">
        <v>60</v>
      </c>
      <c r="D80" s="124" t="s">
        <v>304</v>
      </c>
      <c r="E80" s="124" t="s">
        <v>325</v>
      </c>
      <c r="F80" s="124" t="s">
        <v>326</v>
      </c>
      <c r="G80" s="124" t="s">
        <v>305</v>
      </c>
      <c r="H80" s="124" t="s">
        <v>324</v>
      </c>
      <c r="I80" s="124" t="s">
        <v>322</v>
      </c>
    </row>
    <row r="81" spans="1:9" ht="36.75" customHeight="1">
      <c r="A81" s="123"/>
      <c r="B81" s="123"/>
      <c r="C81" s="123"/>
      <c r="D81" s="123"/>
      <c r="E81" s="123"/>
      <c r="F81" s="123"/>
      <c r="G81" s="124"/>
      <c r="H81" s="124"/>
      <c r="I81" s="124"/>
    </row>
    <row r="82" spans="1:9" ht="12.75" customHeight="1">
      <c r="A82" s="44" t="s">
        <v>233</v>
      </c>
      <c r="B82" s="57" t="s">
        <v>142</v>
      </c>
      <c r="C82" s="46" t="s">
        <v>62</v>
      </c>
      <c r="D82" s="47">
        <v>0</v>
      </c>
      <c r="E82" s="48">
        <f>D82/12*11</f>
        <v>0</v>
      </c>
      <c r="F82" s="48">
        <v>0</v>
      </c>
      <c r="G82" s="25">
        <f t="shared" ref="G82" si="15">F82-E82</f>
        <v>0</v>
      </c>
      <c r="H82" s="24">
        <v>0</v>
      </c>
      <c r="I82" s="91">
        <f t="shared" ref="I82:I92" si="16">F82/8*12</f>
        <v>0</v>
      </c>
    </row>
    <row r="83" spans="1:9" ht="12.75" customHeight="1">
      <c r="A83" s="44" t="s">
        <v>234</v>
      </c>
      <c r="B83" s="57" t="s">
        <v>141</v>
      </c>
      <c r="C83" s="46" t="s">
        <v>62</v>
      </c>
      <c r="D83" s="47">
        <v>21.4</v>
      </c>
      <c r="E83" s="48">
        <f t="shared" ref="E83:E92" si="17">D83/12*11</f>
        <v>19.616666666666667</v>
      </c>
      <c r="F83" s="48">
        <v>136.80000000000001</v>
      </c>
      <c r="G83" s="25">
        <f t="shared" ref="G83:G146" si="18">F83-E83</f>
        <v>117.18333333333334</v>
      </c>
      <c r="H83" s="24">
        <f t="shared" ref="H83:H145" si="19">(F83/E83*100)-100</f>
        <v>597.36618521665253</v>
      </c>
      <c r="I83" s="91">
        <f t="shared" si="16"/>
        <v>205.20000000000002</v>
      </c>
    </row>
    <row r="84" spans="1:9" ht="12.75" customHeight="1">
      <c r="A84" s="44" t="s">
        <v>235</v>
      </c>
      <c r="B84" s="57" t="s">
        <v>193</v>
      </c>
      <c r="C84" s="46" t="s">
        <v>62</v>
      </c>
      <c r="D84" s="47">
        <v>0</v>
      </c>
      <c r="E84" s="48">
        <f t="shared" si="17"/>
        <v>0</v>
      </c>
      <c r="F84" s="60">
        <v>0</v>
      </c>
      <c r="G84" s="25">
        <f t="shared" si="18"/>
        <v>0</v>
      </c>
      <c r="H84" s="24">
        <v>0</v>
      </c>
      <c r="I84" s="91">
        <f t="shared" si="16"/>
        <v>0</v>
      </c>
    </row>
    <row r="85" spans="1:9" ht="12.75" customHeight="1">
      <c r="A85" s="44" t="s">
        <v>236</v>
      </c>
      <c r="B85" s="57" t="s">
        <v>198</v>
      </c>
      <c r="C85" s="46" t="s">
        <v>62</v>
      </c>
      <c r="D85" s="47">
        <v>14</v>
      </c>
      <c r="E85" s="48">
        <f t="shared" si="17"/>
        <v>12.833333333333334</v>
      </c>
      <c r="F85" s="60">
        <v>0</v>
      </c>
      <c r="G85" s="25">
        <f t="shared" si="18"/>
        <v>-12.833333333333334</v>
      </c>
      <c r="H85" s="24">
        <f t="shared" si="19"/>
        <v>-100</v>
      </c>
      <c r="I85" s="91">
        <f t="shared" si="16"/>
        <v>0</v>
      </c>
    </row>
    <row r="86" spans="1:9" ht="12.75" customHeight="1">
      <c r="A86" s="44" t="s">
        <v>237</v>
      </c>
      <c r="B86" s="57" t="s">
        <v>194</v>
      </c>
      <c r="C86" s="46" t="s">
        <v>62</v>
      </c>
      <c r="D86" s="47">
        <v>0</v>
      </c>
      <c r="E86" s="48">
        <f t="shared" si="17"/>
        <v>0</v>
      </c>
      <c r="F86" s="60">
        <v>0</v>
      </c>
      <c r="G86" s="25">
        <f t="shared" si="18"/>
        <v>0</v>
      </c>
      <c r="H86" s="24">
        <v>0</v>
      </c>
      <c r="I86" s="91">
        <f t="shared" si="16"/>
        <v>0</v>
      </c>
    </row>
    <row r="87" spans="1:9" ht="12.75" customHeight="1">
      <c r="A87" s="44" t="s">
        <v>238</v>
      </c>
      <c r="B87" s="57" t="s">
        <v>178</v>
      </c>
      <c r="C87" s="46" t="s">
        <v>62</v>
      </c>
      <c r="D87" s="47">
        <v>0</v>
      </c>
      <c r="E87" s="48">
        <f t="shared" si="17"/>
        <v>0</v>
      </c>
      <c r="F87" s="48">
        <v>0</v>
      </c>
      <c r="G87" s="25">
        <f t="shared" si="18"/>
        <v>0</v>
      </c>
      <c r="H87" s="24">
        <v>0</v>
      </c>
      <c r="I87" s="91">
        <f t="shared" si="16"/>
        <v>0</v>
      </c>
    </row>
    <row r="88" spans="1:9" ht="12.75" customHeight="1">
      <c r="A88" s="44" t="s">
        <v>239</v>
      </c>
      <c r="B88" s="57" t="s">
        <v>195</v>
      </c>
      <c r="C88" s="46" t="s">
        <v>62</v>
      </c>
      <c r="D88" s="47">
        <v>0</v>
      </c>
      <c r="E88" s="48">
        <f t="shared" si="17"/>
        <v>0</v>
      </c>
      <c r="F88" s="60">
        <v>0</v>
      </c>
      <c r="G88" s="25">
        <f t="shared" si="18"/>
        <v>0</v>
      </c>
      <c r="H88" s="24">
        <v>0</v>
      </c>
      <c r="I88" s="91">
        <f t="shared" si="16"/>
        <v>0</v>
      </c>
    </row>
    <row r="89" spans="1:9" ht="12.75" customHeight="1">
      <c r="A89" s="44" t="s">
        <v>240</v>
      </c>
      <c r="B89" s="57" t="s">
        <v>196</v>
      </c>
      <c r="C89" s="46" t="s">
        <v>62</v>
      </c>
      <c r="D89" s="47">
        <v>0</v>
      </c>
      <c r="E89" s="48">
        <f t="shared" si="17"/>
        <v>0</v>
      </c>
      <c r="F89" s="60">
        <v>0</v>
      </c>
      <c r="G89" s="25">
        <f t="shared" si="18"/>
        <v>0</v>
      </c>
      <c r="H89" s="24">
        <v>0</v>
      </c>
      <c r="I89" s="91">
        <f t="shared" si="16"/>
        <v>0</v>
      </c>
    </row>
    <row r="90" spans="1:9" ht="12.75" customHeight="1">
      <c r="A90" s="44" t="s">
        <v>241</v>
      </c>
      <c r="B90" s="57" t="s">
        <v>197</v>
      </c>
      <c r="C90" s="46" t="s">
        <v>62</v>
      </c>
      <c r="D90" s="47">
        <v>375.6</v>
      </c>
      <c r="E90" s="48">
        <f t="shared" si="17"/>
        <v>344.3</v>
      </c>
      <c r="F90" s="48">
        <v>439.6</v>
      </c>
      <c r="G90" s="25">
        <f t="shared" si="18"/>
        <v>95.300000000000011</v>
      </c>
      <c r="H90" s="24">
        <f t="shared" si="19"/>
        <v>27.679349404589033</v>
      </c>
      <c r="I90" s="91">
        <f t="shared" si="16"/>
        <v>659.40000000000009</v>
      </c>
    </row>
    <row r="91" spans="1:9" ht="12.75" customHeight="1">
      <c r="A91" s="44" t="s">
        <v>242</v>
      </c>
      <c r="B91" s="57" t="s">
        <v>244</v>
      </c>
      <c r="C91" s="46" t="s">
        <v>62</v>
      </c>
      <c r="D91" s="47">
        <v>0</v>
      </c>
      <c r="E91" s="48">
        <f t="shared" si="17"/>
        <v>0</v>
      </c>
      <c r="F91" s="60">
        <v>0</v>
      </c>
      <c r="G91" s="25">
        <f t="shared" si="18"/>
        <v>0</v>
      </c>
      <c r="H91" s="24">
        <v>0</v>
      </c>
      <c r="I91" s="91">
        <f t="shared" si="16"/>
        <v>0</v>
      </c>
    </row>
    <row r="92" spans="1:9" ht="12.75" customHeight="1">
      <c r="A92" s="44" t="s">
        <v>243</v>
      </c>
      <c r="B92" s="57" t="s">
        <v>186</v>
      </c>
      <c r="C92" s="46" t="s">
        <v>62</v>
      </c>
      <c r="D92" s="47">
        <v>399.3</v>
      </c>
      <c r="E92" s="48">
        <f t="shared" si="17"/>
        <v>366.02499999999998</v>
      </c>
      <c r="F92" s="22">
        <v>12614.7</v>
      </c>
      <c r="G92" s="25">
        <f t="shared" si="18"/>
        <v>12248.675000000001</v>
      </c>
      <c r="H92" s="24">
        <f t="shared" si="19"/>
        <v>3346.403934157503</v>
      </c>
      <c r="I92" s="91">
        <f t="shared" si="16"/>
        <v>18922.050000000003</v>
      </c>
    </row>
    <row r="93" spans="1:9" ht="12.75" customHeight="1">
      <c r="A93" s="103" t="s">
        <v>70</v>
      </c>
      <c r="B93" s="104" t="s">
        <v>58</v>
      </c>
      <c r="C93" s="102" t="s">
        <v>62</v>
      </c>
      <c r="D93" s="55">
        <f>D94+D135</f>
        <v>138095.80000000002</v>
      </c>
      <c r="E93" s="55">
        <f>E94+E135+E160+E163</f>
        <v>186229.44999999998</v>
      </c>
      <c r="F93" s="55">
        <f>F94+F135+F160+F163</f>
        <v>141023.20000000001</v>
      </c>
      <c r="G93" s="31">
        <f t="shared" si="18"/>
        <v>-45206.249999999971</v>
      </c>
      <c r="H93" s="26">
        <f t="shared" si="19"/>
        <v>-24.274490420285289</v>
      </c>
      <c r="I93" s="55">
        <f>I94+I135+I160+I163</f>
        <v>202710.15000000002</v>
      </c>
    </row>
    <row r="94" spans="1:9" ht="12.75" customHeight="1">
      <c r="A94" s="103" t="s">
        <v>10</v>
      </c>
      <c r="B94" s="43" t="s">
        <v>290</v>
      </c>
      <c r="C94" s="102" t="s">
        <v>62</v>
      </c>
      <c r="D94" s="55">
        <f t="shared" ref="D94:E94" si="20">D95+D98+D99+D104+D105+D106</f>
        <v>72890.200000000012</v>
      </c>
      <c r="E94" s="55">
        <f t="shared" si="20"/>
        <v>66816.016666666663</v>
      </c>
      <c r="F94" s="55">
        <f>F95+F98+F99+F104+F105+F106</f>
        <v>71450</v>
      </c>
      <c r="G94" s="31">
        <f t="shared" si="18"/>
        <v>4633.9833333333372</v>
      </c>
      <c r="H94" s="26">
        <f t="shared" si="19"/>
        <v>6.9354378852775085</v>
      </c>
      <c r="I94" s="55">
        <f t="shared" ref="I94" si="21">I95+I98+I99+I104+I105+I106</f>
        <v>107175.00000000001</v>
      </c>
    </row>
    <row r="95" spans="1:9" ht="12.75" customHeight="1">
      <c r="A95" s="44" t="s">
        <v>44</v>
      </c>
      <c r="B95" s="56" t="s">
        <v>43</v>
      </c>
      <c r="C95" s="46" t="s">
        <v>62</v>
      </c>
      <c r="D95" s="47">
        <v>50719.4</v>
      </c>
      <c r="E95" s="47">
        <f>D95/12*11</f>
        <v>46492.783333333333</v>
      </c>
      <c r="F95" s="48">
        <v>44456.4</v>
      </c>
      <c r="G95" s="25">
        <f t="shared" si="18"/>
        <v>-2036.3833333333314</v>
      </c>
      <c r="H95" s="24">
        <f t="shared" si="19"/>
        <v>-4.379998759664133</v>
      </c>
      <c r="I95" s="91">
        <f t="shared" ref="I95" si="22">F95/8*12</f>
        <v>66684.600000000006</v>
      </c>
    </row>
    <row r="96" spans="1:9" ht="12.75" customHeight="1">
      <c r="A96" s="44"/>
      <c r="B96" s="56" t="s">
        <v>111</v>
      </c>
      <c r="C96" s="46" t="s">
        <v>110</v>
      </c>
      <c r="D96" s="49">
        <f>D95/D97/12*1000</f>
        <v>169064.66666666669</v>
      </c>
      <c r="E96" s="49">
        <f>D96</f>
        <v>169064.66666666669</v>
      </c>
      <c r="F96" s="23">
        <f>F95/F97/11*1000</f>
        <v>161659.63636363635</v>
      </c>
      <c r="G96" s="25">
        <f t="shared" si="18"/>
        <v>-7405.030303030333</v>
      </c>
      <c r="H96" s="24">
        <f t="shared" si="19"/>
        <v>-4.3799987596641472</v>
      </c>
      <c r="I96" s="50">
        <f>I95/I97/12*1000</f>
        <v>222282</v>
      </c>
    </row>
    <row r="97" spans="1:10" ht="12.75" customHeight="1">
      <c r="A97" s="44"/>
      <c r="B97" s="56" t="s">
        <v>121</v>
      </c>
      <c r="C97" s="46" t="s">
        <v>112</v>
      </c>
      <c r="D97" s="49">
        <v>25</v>
      </c>
      <c r="E97" s="49">
        <f>D97</f>
        <v>25</v>
      </c>
      <c r="F97" s="23">
        <v>25</v>
      </c>
      <c r="G97" s="25">
        <f t="shared" si="18"/>
        <v>0</v>
      </c>
      <c r="H97" s="24">
        <f t="shared" si="19"/>
        <v>0</v>
      </c>
      <c r="I97" s="50">
        <v>25</v>
      </c>
    </row>
    <row r="98" spans="1:10" ht="12.75" customHeight="1">
      <c r="A98" s="44" t="s">
        <v>45</v>
      </c>
      <c r="B98" s="56" t="s">
        <v>22</v>
      </c>
      <c r="C98" s="46" t="s">
        <v>62</v>
      </c>
      <c r="D98" s="47">
        <v>4336.5</v>
      </c>
      <c r="E98" s="47">
        <f>D98/12*11</f>
        <v>3975.125</v>
      </c>
      <c r="F98" s="48">
        <v>3893.5</v>
      </c>
      <c r="G98" s="25">
        <f t="shared" si="18"/>
        <v>-81.625</v>
      </c>
      <c r="H98" s="24">
        <f t="shared" si="19"/>
        <v>-2.0533945473412842</v>
      </c>
      <c r="I98" s="91">
        <f t="shared" ref="I98:I136" si="23">F98/8*12</f>
        <v>5840.25</v>
      </c>
    </row>
    <row r="99" spans="1:10" ht="12.75" customHeight="1">
      <c r="A99" s="44" t="s">
        <v>46</v>
      </c>
      <c r="B99" s="56" t="s">
        <v>71</v>
      </c>
      <c r="C99" s="46" t="s">
        <v>62</v>
      </c>
      <c r="D99" s="47">
        <v>11184.1</v>
      </c>
      <c r="E99" s="47">
        <f t="shared" ref="E99:E105" si="24">D99/12*11</f>
        <v>10252.091666666667</v>
      </c>
      <c r="F99" s="48">
        <v>9731.2000000000007</v>
      </c>
      <c r="G99" s="25">
        <f t="shared" si="18"/>
        <v>-520.89166666666642</v>
      </c>
      <c r="H99" s="24">
        <f t="shared" si="19"/>
        <v>-5.0808330982864476</v>
      </c>
      <c r="I99" s="91">
        <f t="shared" si="23"/>
        <v>14596.800000000001</v>
      </c>
    </row>
    <row r="100" spans="1:10" ht="12.75" hidden="1" customHeight="1">
      <c r="A100" s="44"/>
      <c r="B100" s="56" t="s">
        <v>292</v>
      </c>
      <c r="C100" s="46" t="s">
        <v>62</v>
      </c>
      <c r="D100" s="47"/>
      <c r="E100" s="47">
        <f t="shared" si="24"/>
        <v>0</v>
      </c>
      <c r="F100" s="51"/>
      <c r="G100" s="25">
        <f t="shared" si="18"/>
        <v>0</v>
      </c>
      <c r="H100" s="24" t="e">
        <f t="shared" si="19"/>
        <v>#DIV/0!</v>
      </c>
      <c r="I100" s="91">
        <f t="shared" si="23"/>
        <v>0</v>
      </c>
    </row>
    <row r="101" spans="1:10" ht="12.75" hidden="1" customHeight="1">
      <c r="A101" s="44"/>
      <c r="B101" s="56" t="s">
        <v>293</v>
      </c>
      <c r="C101" s="46" t="s">
        <v>62</v>
      </c>
      <c r="D101" s="47"/>
      <c r="E101" s="47">
        <f t="shared" si="24"/>
        <v>0</v>
      </c>
      <c r="F101" s="51"/>
      <c r="G101" s="25">
        <f t="shared" si="18"/>
        <v>0</v>
      </c>
      <c r="H101" s="24" t="e">
        <f t="shared" si="19"/>
        <v>#DIV/0!</v>
      </c>
      <c r="I101" s="91">
        <f t="shared" si="23"/>
        <v>0</v>
      </c>
    </row>
    <row r="102" spans="1:10" ht="12.75" hidden="1" customHeight="1">
      <c r="A102" s="44"/>
      <c r="B102" s="56" t="s">
        <v>294</v>
      </c>
      <c r="C102" s="46" t="s">
        <v>62</v>
      </c>
      <c r="D102" s="47"/>
      <c r="E102" s="47">
        <f t="shared" si="24"/>
        <v>0</v>
      </c>
      <c r="F102" s="51"/>
      <c r="G102" s="25">
        <f t="shared" si="18"/>
        <v>0</v>
      </c>
      <c r="H102" s="24" t="e">
        <f t="shared" si="19"/>
        <v>#DIV/0!</v>
      </c>
      <c r="I102" s="91">
        <f t="shared" si="23"/>
        <v>0</v>
      </c>
    </row>
    <row r="103" spans="1:10" ht="12.75" hidden="1" customHeight="1">
      <c r="A103" s="44"/>
      <c r="B103" s="56" t="s">
        <v>295</v>
      </c>
      <c r="C103" s="46" t="s">
        <v>62</v>
      </c>
      <c r="D103" s="47"/>
      <c r="E103" s="47">
        <f t="shared" si="24"/>
        <v>0</v>
      </c>
      <c r="F103" s="51"/>
      <c r="G103" s="25">
        <f t="shared" si="18"/>
        <v>0</v>
      </c>
      <c r="H103" s="24" t="e">
        <f t="shared" si="19"/>
        <v>#DIV/0!</v>
      </c>
      <c r="I103" s="91">
        <f t="shared" si="23"/>
        <v>0</v>
      </c>
    </row>
    <row r="104" spans="1:10" ht="12.75" customHeight="1">
      <c r="A104" s="44" t="s">
        <v>47</v>
      </c>
      <c r="B104" s="56" t="s">
        <v>49</v>
      </c>
      <c r="C104" s="46" t="s">
        <v>62</v>
      </c>
      <c r="D104" s="47">
        <v>339.1</v>
      </c>
      <c r="E104" s="47">
        <f t="shared" si="24"/>
        <v>310.8416666666667</v>
      </c>
      <c r="F104" s="48">
        <v>304.7</v>
      </c>
      <c r="G104" s="25">
        <f t="shared" si="18"/>
        <v>-6.1416666666667084</v>
      </c>
      <c r="H104" s="24">
        <f t="shared" si="19"/>
        <v>-1.9758183426717864</v>
      </c>
      <c r="I104" s="91">
        <f t="shared" si="23"/>
        <v>457.04999999999995</v>
      </c>
    </row>
    <row r="105" spans="1:10" ht="12.75" customHeight="1">
      <c r="A105" s="44" t="s">
        <v>48</v>
      </c>
      <c r="B105" s="56" t="s">
        <v>30</v>
      </c>
      <c r="C105" s="46" t="s">
        <v>62</v>
      </c>
      <c r="D105" s="47">
        <v>826</v>
      </c>
      <c r="E105" s="47">
        <f t="shared" si="24"/>
        <v>757.16666666666663</v>
      </c>
      <c r="F105" s="48">
        <v>1119.9000000000001</v>
      </c>
      <c r="G105" s="25">
        <f t="shared" si="18"/>
        <v>362.73333333333346</v>
      </c>
      <c r="H105" s="24">
        <f t="shared" si="19"/>
        <v>47.906669601584866</v>
      </c>
      <c r="I105" s="91">
        <f t="shared" si="23"/>
        <v>1679.8500000000001</v>
      </c>
    </row>
    <row r="106" spans="1:10" ht="12.75" customHeight="1">
      <c r="A106" s="44" t="s">
        <v>90</v>
      </c>
      <c r="B106" s="56" t="s">
        <v>56</v>
      </c>
      <c r="C106" s="46" t="s">
        <v>62</v>
      </c>
      <c r="D106" s="59">
        <f t="shared" ref="D106:F106" si="25">D107+D108+D109+D110+D113+D114+D115+D116</f>
        <v>5485.1</v>
      </c>
      <c r="E106" s="59">
        <f t="shared" si="25"/>
        <v>5028.0083333333332</v>
      </c>
      <c r="F106" s="59">
        <f t="shared" si="25"/>
        <v>11944.3</v>
      </c>
      <c r="G106" s="25">
        <f t="shared" si="18"/>
        <v>6916.2916666666661</v>
      </c>
      <c r="H106" s="24">
        <f t="shared" si="19"/>
        <v>137.55529442572524</v>
      </c>
      <c r="I106" s="59">
        <f t="shared" ref="I106" si="26">I107+I108+I109+I110+I113+I114+I115+I116</f>
        <v>17916.449999999997</v>
      </c>
    </row>
    <row r="107" spans="1:10" ht="12.75" customHeight="1">
      <c r="A107" s="44" t="s">
        <v>94</v>
      </c>
      <c r="B107" s="56" t="s">
        <v>72</v>
      </c>
      <c r="C107" s="46" t="s">
        <v>62</v>
      </c>
      <c r="D107" s="47">
        <v>920.9</v>
      </c>
      <c r="E107" s="47">
        <f>D107/12*11</f>
        <v>844.1583333333333</v>
      </c>
      <c r="F107" s="48">
        <v>1454.7</v>
      </c>
      <c r="G107" s="25">
        <f t="shared" si="18"/>
        <v>610.54166666666674</v>
      </c>
      <c r="H107" s="24">
        <f t="shared" si="19"/>
        <v>72.32549186072913</v>
      </c>
      <c r="I107" s="91">
        <f t="shared" si="23"/>
        <v>2182.0500000000002</v>
      </c>
    </row>
    <row r="108" spans="1:10" ht="12.75" customHeight="1">
      <c r="A108" s="44" t="s">
        <v>95</v>
      </c>
      <c r="B108" s="56" t="s">
        <v>17</v>
      </c>
      <c r="C108" s="46" t="s">
        <v>62</v>
      </c>
      <c r="D108" s="47">
        <v>722.8</v>
      </c>
      <c r="E108" s="47">
        <f t="shared" ref="E108:E115" si="27">D108/12*11</f>
        <v>662.56666666666661</v>
      </c>
      <c r="F108" s="48">
        <v>527.6</v>
      </c>
      <c r="G108" s="25">
        <f t="shared" si="18"/>
        <v>-134.96666666666658</v>
      </c>
      <c r="H108" s="24">
        <f t="shared" si="19"/>
        <v>-20.370277204809568</v>
      </c>
      <c r="I108" s="91">
        <f t="shared" si="23"/>
        <v>791.40000000000009</v>
      </c>
    </row>
    <row r="109" spans="1:10" ht="12.75" customHeight="1">
      <c r="A109" s="44" t="s">
        <v>96</v>
      </c>
      <c r="B109" s="56" t="s">
        <v>175</v>
      </c>
      <c r="C109" s="46" t="s">
        <v>62</v>
      </c>
      <c r="D109" s="47">
        <v>424.7</v>
      </c>
      <c r="E109" s="47">
        <f t="shared" si="27"/>
        <v>389.30833333333334</v>
      </c>
      <c r="F109" s="48">
        <v>676.6</v>
      </c>
      <c r="G109" s="25">
        <f t="shared" si="18"/>
        <v>287.29166666666669</v>
      </c>
      <c r="H109" s="24">
        <f t="shared" si="19"/>
        <v>73.795406383115335</v>
      </c>
      <c r="I109" s="91">
        <f t="shared" si="23"/>
        <v>1014.9000000000001</v>
      </c>
    </row>
    <row r="110" spans="1:10" ht="12.75" customHeight="1">
      <c r="A110" s="44" t="s">
        <v>97</v>
      </c>
      <c r="B110" s="56" t="s">
        <v>32</v>
      </c>
      <c r="C110" s="46" t="s">
        <v>62</v>
      </c>
      <c r="D110" s="47">
        <v>1014.8</v>
      </c>
      <c r="E110" s="47">
        <f t="shared" si="27"/>
        <v>930.23333333333335</v>
      </c>
      <c r="F110" s="48">
        <v>1200.0999999999999</v>
      </c>
      <c r="G110" s="25">
        <f t="shared" si="18"/>
        <v>269.86666666666656</v>
      </c>
      <c r="H110" s="24">
        <f t="shared" si="19"/>
        <v>29.01064249113125</v>
      </c>
      <c r="I110" s="91">
        <f t="shared" si="23"/>
        <v>1800.1499999999999</v>
      </c>
      <c r="J110" s="61"/>
    </row>
    <row r="111" spans="1:10" ht="24" hidden="1" customHeight="1">
      <c r="A111" s="44"/>
      <c r="B111" s="58" t="s">
        <v>149</v>
      </c>
      <c r="C111" s="46" t="s">
        <v>62</v>
      </c>
      <c r="D111" s="48"/>
      <c r="E111" s="47">
        <f t="shared" si="27"/>
        <v>0</v>
      </c>
      <c r="F111" s="51"/>
      <c r="G111" s="25">
        <f t="shared" si="18"/>
        <v>0</v>
      </c>
      <c r="H111" s="24" t="e">
        <f t="shared" si="19"/>
        <v>#DIV/0!</v>
      </c>
      <c r="I111" s="91">
        <f t="shared" si="23"/>
        <v>0</v>
      </c>
    </row>
    <row r="112" spans="1:10" ht="12.75" hidden="1" customHeight="1">
      <c r="A112" s="44"/>
      <c r="B112" s="58" t="s">
        <v>152</v>
      </c>
      <c r="C112" s="46" t="s">
        <v>62</v>
      </c>
      <c r="D112" s="47"/>
      <c r="E112" s="47">
        <f t="shared" si="27"/>
        <v>0</v>
      </c>
      <c r="F112" s="51"/>
      <c r="G112" s="25">
        <f t="shared" si="18"/>
        <v>0</v>
      </c>
      <c r="H112" s="24" t="e">
        <f t="shared" si="19"/>
        <v>#DIV/0!</v>
      </c>
      <c r="I112" s="91">
        <f t="shared" si="23"/>
        <v>0</v>
      </c>
    </row>
    <row r="113" spans="1:9" ht="12.75" customHeight="1">
      <c r="A113" s="44" t="s">
        <v>98</v>
      </c>
      <c r="B113" s="56" t="s">
        <v>93</v>
      </c>
      <c r="C113" s="46" t="s">
        <v>62</v>
      </c>
      <c r="D113" s="47">
        <v>248.5</v>
      </c>
      <c r="E113" s="47">
        <f t="shared" si="27"/>
        <v>227.79166666666666</v>
      </c>
      <c r="F113" s="48">
        <v>1557.3</v>
      </c>
      <c r="G113" s="25">
        <f t="shared" si="18"/>
        <v>1329.5083333333332</v>
      </c>
      <c r="H113" s="24">
        <f t="shared" si="19"/>
        <v>583.65099689043348</v>
      </c>
      <c r="I113" s="91">
        <f t="shared" si="23"/>
        <v>2335.9499999999998</v>
      </c>
    </row>
    <row r="114" spans="1:9" ht="12.75" customHeight="1">
      <c r="A114" s="44" t="s">
        <v>99</v>
      </c>
      <c r="B114" s="56" t="s">
        <v>13</v>
      </c>
      <c r="C114" s="46" t="s">
        <v>62</v>
      </c>
      <c r="D114" s="47">
        <v>234.9</v>
      </c>
      <c r="E114" s="47">
        <f t="shared" si="27"/>
        <v>215.32499999999999</v>
      </c>
      <c r="F114" s="48">
        <v>323.39999999999998</v>
      </c>
      <c r="G114" s="25">
        <f t="shared" si="18"/>
        <v>108.07499999999999</v>
      </c>
      <c r="H114" s="24">
        <f t="shared" si="19"/>
        <v>50.191570881226056</v>
      </c>
      <c r="I114" s="91">
        <f t="shared" si="23"/>
        <v>485.09999999999997</v>
      </c>
    </row>
    <row r="115" spans="1:9" ht="12.75" customHeight="1">
      <c r="A115" s="44" t="s">
        <v>100</v>
      </c>
      <c r="B115" s="56" t="s">
        <v>86</v>
      </c>
      <c r="C115" s="46" t="s">
        <v>62</v>
      </c>
      <c r="D115" s="47">
        <v>145.30000000000001</v>
      </c>
      <c r="E115" s="47">
        <f t="shared" si="27"/>
        <v>133.19166666666666</v>
      </c>
      <c r="F115" s="48">
        <v>140.1</v>
      </c>
      <c r="G115" s="25">
        <f t="shared" si="18"/>
        <v>6.9083333333333314</v>
      </c>
      <c r="H115" s="24">
        <f t="shared" si="19"/>
        <v>5.1867609334918399</v>
      </c>
      <c r="I115" s="91">
        <f t="shared" si="23"/>
        <v>210.14999999999998</v>
      </c>
    </row>
    <row r="116" spans="1:9" ht="12.75" customHeight="1">
      <c r="A116" s="44" t="s">
        <v>101</v>
      </c>
      <c r="B116" s="56" t="s">
        <v>169</v>
      </c>
      <c r="C116" s="46" t="s">
        <v>62</v>
      </c>
      <c r="D116" s="59">
        <f t="shared" ref="D116:E116" si="28">SUM(D117:D134)</f>
        <v>1773.2000000000003</v>
      </c>
      <c r="E116" s="59">
        <f t="shared" si="28"/>
        <v>1625.4333333333334</v>
      </c>
      <c r="F116" s="59">
        <f>SUM(F117:F134)</f>
        <v>6064.5</v>
      </c>
      <c r="G116" s="25">
        <f t="shared" si="18"/>
        <v>4439.0666666666666</v>
      </c>
      <c r="H116" s="24">
        <f t="shared" si="19"/>
        <v>273.10050653159152</v>
      </c>
      <c r="I116" s="59">
        <f>SUM(I117:I134)</f>
        <v>9096.75</v>
      </c>
    </row>
    <row r="117" spans="1:9" ht="12.75" customHeight="1">
      <c r="A117" s="44"/>
      <c r="B117" s="56" t="s">
        <v>8</v>
      </c>
      <c r="C117" s="46" t="s">
        <v>62</v>
      </c>
      <c r="D117" s="47">
        <v>160.1</v>
      </c>
      <c r="E117" s="47">
        <f>D117/12*11</f>
        <v>146.75833333333333</v>
      </c>
      <c r="F117" s="48">
        <v>152.5</v>
      </c>
      <c r="G117" s="25">
        <f t="shared" si="18"/>
        <v>5.7416666666666742</v>
      </c>
      <c r="H117" s="24">
        <f t="shared" si="19"/>
        <v>3.9123275225711325</v>
      </c>
      <c r="I117" s="91">
        <f t="shared" si="23"/>
        <v>228.75</v>
      </c>
    </row>
    <row r="118" spans="1:9" ht="12.75" customHeight="1">
      <c r="A118" s="44"/>
      <c r="B118" s="56" t="s">
        <v>104</v>
      </c>
      <c r="C118" s="46" t="s">
        <v>62</v>
      </c>
      <c r="D118" s="47">
        <v>270.10000000000002</v>
      </c>
      <c r="E118" s="47">
        <f t="shared" ref="E118:E134" si="29">D118/12*11</f>
        <v>247.5916666666667</v>
      </c>
      <c r="F118" s="48">
        <v>509.4</v>
      </c>
      <c r="G118" s="25">
        <f t="shared" si="18"/>
        <v>261.80833333333328</v>
      </c>
      <c r="H118" s="24">
        <f t="shared" si="19"/>
        <v>105.74198108444679</v>
      </c>
      <c r="I118" s="91">
        <f t="shared" si="23"/>
        <v>764.09999999999991</v>
      </c>
    </row>
    <row r="119" spans="1:9" ht="12.75" customHeight="1">
      <c r="A119" s="44"/>
      <c r="B119" s="56" t="s">
        <v>122</v>
      </c>
      <c r="C119" s="46" t="s">
        <v>62</v>
      </c>
      <c r="D119" s="47">
        <v>179.3</v>
      </c>
      <c r="E119" s="47">
        <f t="shared" si="29"/>
        <v>164.35833333333335</v>
      </c>
      <c r="F119" s="48">
        <v>434.2</v>
      </c>
      <c r="G119" s="25">
        <f t="shared" si="18"/>
        <v>269.84166666666664</v>
      </c>
      <c r="H119" s="24">
        <f t="shared" si="19"/>
        <v>164.17887745272014</v>
      </c>
      <c r="I119" s="91">
        <f t="shared" si="23"/>
        <v>651.29999999999995</v>
      </c>
    </row>
    <row r="120" spans="1:9" ht="12.75" customHeight="1">
      <c r="A120" s="44"/>
      <c r="B120" s="56" t="s">
        <v>12</v>
      </c>
      <c r="C120" s="46" t="s">
        <v>62</v>
      </c>
      <c r="D120" s="47">
        <v>117.2</v>
      </c>
      <c r="E120" s="47">
        <f t="shared" si="29"/>
        <v>107.43333333333334</v>
      </c>
      <c r="F120" s="48">
        <v>107.6</v>
      </c>
      <c r="G120" s="25">
        <f t="shared" si="18"/>
        <v>0.16666666666665719</v>
      </c>
      <c r="H120" s="24">
        <f t="shared" si="19"/>
        <v>0.15513496742165955</v>
      </c>
      <c r="I120" s="91">
        <f t="shared" si="23"/>
        <v>161.39999999999998</v>
      </c>
    </row>
    <row r="121" spans="1:9" ht="12.75" customHeight="1">
      <c r="A121" s="44"/>
      <c r="B121" s="56" t="s">
        <v>176</v>
      </c>
      <c r="C121" s="46" t="s">
        <v>62</v>
      </c>
      <c r="D121" s="47">
        <v>19.100000000000001</v>
      </c>
      <c r="E121" s="47">
        <f t="shared" si="29"/>
        <v>17.508333333333333</v>
      </c>
      <c r="F121" s="48">
        <v>21.4</v>
      </c>
      <c r="G121" s="25">
        <f t="shared" si="18"/>
        <v>3.8916666666666657</v>
      </c>
      <c r="H121" s="24">
        <f t="shared" si="19"/>
        <v>22.227510709186092</v>
      </c>
      <c r="I121" s="91">
        <f t="shared" si="23"/>
        <v>32.099999999999994</v>
      </c>
    </row>
    <row r="122" spans="1:9" ht="12.75" customHeight="1">
      <c r="A122" s="44"/>
      <c r="B122" s="58" t="s">
        <v>177</v>
      </c>
      <c r="C122" s="46" t="s">
        <v>62</v>
      </c>
      <c r="D122" s="49">
        <v>0</v>
      </c>
      <c r="E122" s="47">
        <f t="shared" si="29"/>
        <v>0</v>
      </c>
      <c r="F122" s="48">
        <v>19.100000000000001</v>
      </c>
      <c r="G122" s="25">
        <f t="shared" si="18"/>
        <v>19.100000000000001</v>
      </c>
      <c r="H122" s="24">
        <v>0</v>
      </c>
      <c r="I122" s="91">
        <f t="shared" si="23"/>
        <v>28.650000000000002</v>
      </c>
    </row>
    <row r="123" spans="1:9" ht="12.75" customHeight="1">
      <c r="A123" s="44"/>
      <c r="B123" s="58" t="s">
        <v>174</v>
      </c>
      <c r="C123" s="46" t="s">
        <v>62</v>
      </c>
      <c r="D123" s="47">
        <v>0</v>
      </c>
      <c r="E123" s="47">
        <f t="shared" si="29"/>
        <v>0</v>
      </c>
      <c r="F123" s="60">
        <v>0</v>
      </c>
      <c r="G123" s="25">
        <f t="shared" si="18"/>
        <v>0</v>
      </c>
      <c r="H123" s="24">
        <v>0</v>
      </c>
      <c r="I123" s="91">
        <f t="shared" si="23"/>
        <v>0</v>
      </c>
    </row>
    <row r="124" spans="1:9" ht="12.75" customHeight="1">
      <c r="A124" s="44"/>
      <c r="B124" s="58" t="s">
        <v>178</v>
      </c>
      <c r="C124" s="46" t="s">
        <v>62</v>
      </c>
      <c r="D124" s="47">
        <v>14.3</v>
      </c>
      <c r="E124" s="47">
        <f t="shared" si="29"/>
        <v>13.108333333333333</v>
      </c>
      <c r="F124" s="48">
        <v>11.7</v>
      </c>
      <c r="G124" s="25">
        <f t="shared" si="18"/>
        <v>-1.4083333333333332</v>
      </c>
      <c r="H124" s="24">
        <f t="shared" si="19"/>
        <v>-10.743801652892557</v>
      </c>
      <c r="I124" s="91">
        <f t="shared" si="23"/>
        <v>17.549999999999997</v>
      </c>
    </row>
    <row r="125" spans="1:9" ht="12.75" customHeight="1">
      <c r="A125" s="44"/>
      <c r="B125" s="58" t="s">
        <v>179</v>
      </c>
      <c r="C125" s="46" t="s">
        <v>62</v>
      </c>
      <c r="D125" s="47">
        <v>7.6</v>
      </c>
      <c r="E125" s="47">
        <f t="shared" si="29"/>
        <v>6.9666666666666668</v>
      </c>
      <c r="F125" s="48">
        <v>1.2</v>
      </c>
      <c r="G125" s="25">
        <f t="shared" si="18"/>
        <v>-5.7666666666666666</v>
      </c>
      <c r="H125" s="24">
        <f t="shared" si="19"/>
        <v>-82.775119617224874</v>
      </c>
      <c r="I125" s="91">
        <f t="shared" si="23"/>
        <v>1.7999999999999998</v>
      </c>
    </row>
    <row r="126" spans="1:9" ht="12.75" customHeight="1">
      <c r="A126" s="44"/>
      <c r="B126" s="58" t="s">
        <v>16</v>
      </c>
      <c r="C126" s="46" t="s">
        <v>62</v>
      </c>
      <c r="D126" s="49">
        <v>0</v>
      </c>
      <c r="E126" s="47">
        <f t="shared" si="29"/>
        <v>0</v>
      </c>
      <c r="F126" s="48">
        <v>1311</v>
      </c>
      <c r="G126" s="25">
        <f t="shared" si="18"/>
        <v>1311</v>
      </c>
      <c r="H126" s="24">
        <v>0</v>
      </c>
      <c r="I126" s="91">
        <f t="shared" si="23"/>
        <v>1966.5</v>
      </c>
    </row>
    <row r="127" spans="1:9" ht="12.75" customHeight="1">
      <c r="A127" s="44"/>
      <c r="B127" s="58" t="s">
        <v>6</v>
      </c>
      <c r="C127" s="46" t="s">
        <v>62</v>
      </c>
      <c r="D127" s="47">
        <v>13.6</v>
      </c>
      <c r="E127" s="47">
        <f t="shared" si="29"/>
        <v>12.466666666666667</v>
      </c>
      <c r="F127" s="48">
        <v>6.1</v>
      </c>
      <c r="G127" s="25">
        <f t="shared" si="18"/>
        <v>-6.3666666666666671</v>
      </c>
      <c r="H127" s="24">
        <f t="shared" si="19"/>
        <v>-51.069518716577548</v>
      </c>
      <c r="I127" s="91">
        <f t="shared" si="23"/>
        <v>9.1499999999999986</v>
      </c>
    </row>
    <row r="128" spans="1:9" ht="12.75" customHeight="1">
      <c r="A128" s="44"/>
      <c r="B128" s="58" t="s">
        <v>134</v>
      </c>
      <c r="C128" s="46" t="s">
        <v>62</v>
      </c>
      <c r="D128" s="47">
        <v>164</v>
      </c>
      <c r="E128" s="47">
        <f t="shared" si="29"/>
        <v>150.33333333333331</v>
      </c>
      <c r="F128" s="48">
        <v>800.8</v>
      </c>
      <c r="G128" s="25">
        <f t="shared" si="18"/>
        <v>650.4666666666667</v>
      </c>
      <c r="H128" s="24">
        <f t="shared" si="19"/>
        <v>432.68292682926835</v>
      </c>
      <c r="I128" s="91">
        <f t="shared" si="23"/>
        <v>1201.1999999999998</v>
      </c>
    </row>
    <row r="129" spans="1:9" ht="12.75" customHeight="1">
      <c r="A129" s="44"/>
      <c r="B129" s="58" t="s">
        <v>184</v>
      </c>
      <c r="C129" s="46" t="s">
        <v>62</v>
      </c>
      <c r="D129" s="47">
        <v>507</v>
      </c>
      <c r="E129" s="47">
        <f t="shared" si="29"/>
        <v>464.75</v>
      </c>
      <c r="F129" s="48">
        <v>849.6</v>
      </c>
      <c r="G129" s="25">
        <f t="shared" si="18"/>
        <v>384.85</v>
      </c>
      <c r="H129" s="24">
        <f t="shared" si="19"/>
        <v>82.807961269499742</v>
      </c>
      <c r="I129" s="91">
        <f t="shared" si="23"/>
        <v>1274.4000000000001</v>
      </c>
    </row>
    <row r="130" spans="1:9" ht="12.75" hidden="1" customHeight="1">
      <c r="A130" s="44"/>
      <c r="B130" s="58" t="s">
        <v>185</v>
      </c>
      <c r="C130" s="46" t="s">
        <v>62</v>
      </c>
      <c r="D130" s="49">
        <v>0</v>
      </c>
      <c r="E130" s="47">
        <f t="shared" si="29"/>
        <v>0</v>
      </c>
      <c r="F130" s="48">
        <v>0</v>
      </c>
      <c r="G130" s="25">
        <f t="shared" si="18"/>
        <v>0</v>
      </c>
      <c r="H130" s="24">
        <v>0</v>
      </c>
      <c r="I130" s="91">
        <f t="shared" si="23"/>
        <v>0</v>
      </c>
    </row>
    <row r="131" spans="1:9" ht="12.75" customHeight="1">
      <c r="A131" s="44"/>
      <c r="B131" s="58" t="s">
        <v>139</v>
      </c>
      <c r="C131" s="46" t="s">
        <v>62</v>
      </c>
      <c r="D131" s="47">
        <v>10.199999999999999</v>
      </c>
      <c r="E131" s="47">
        <f t="shared" si="29"/>
        <v>9.35</v>
      </c>
      <c r="F131" s="60">
        <v>0</v>
      </c>
      <c r="G131" s="25">
        <f t="shared" si="18"/>
        <v>-9.35</v>
      </c>
      <c r="H131" s="24">
        <f t="shared" si="19"/>
        <v>-100</v>
      </c>
      <c r="I131" s="91">
        <f t="shared" si="23"/>
        <v>0</v>
      </c>
    </row>
    <row r="132" spans="1:9" ht="12.75" customHeight="1">
      <c r="A132" s="44"/>
      <c r="B132" s="58" t="s">
        <v>138</v>
      </c>
      <c r="C132" s="46" t="s">
        <v>62</v>
      </c>
      <c r="D132" s="47">
        <v>0</v>
      </c>
      <c r="E132" s="47">
        <f t="shared" si="29"/>
        <v>0</v>
      </c>
      <c r="F132" s="48">
        <v>0</v>
      </c>
      <c r="G132" s="25">
        <f t="shared" si="18"/>
        <v>0</v>
      </c>
      <c r="H132" s="24">
        <v>0</v>
      </c>
      <c r="I132" s="91">
        <f t="shared" si="23"/>
        <v>0</v>
      </c>
    </row>
    <row r="133" spans="1:9" ht="12.75" customHeight="1">
      <c r="A133" s="44"/>
      <c r="B133" s="57" t="s">
        <v>197</v>
      </c>
      <c r="C133" s="46" t="s">
        <v>62</v>
      </c>
      <c r="D133" s="47">
        <v>27.3</v>
      </c>
      <c r="E133" s="47">
        <f t="shared" si="29"/>
        <v>25.024999999999999</v>
      </c>
      <c r="F133" s="48">
        <v>72</v>
      </c>
      <c r="G133" s="25">
        <f t="shared" si="18"/>
        <v>46.975000000000001</v>
      </c>
      <c r="H133" s="24">
        <f t="shared" si="19"/>
        <v>187.71228771228772</v>
      </c>
      <c r="I133" s="91">
        <f t="shared" si="23"/>
        <v>108</v>
      </c>
    </row>
    <row r="134" spans="1:9" ht="12.75" customHeight="1">
      <c r="A134" s="44"/>
      <c r="B134" s="58" t="s">
        <v>186</v>
      </c>
      <c r="C134" s="46" t="s">
        <v>62</v>
      </c>
      <c r="D134" s="47">
        <v>283.39999999999998</v>
      </c>
      <c r="E134" s="47">
        <f t="shared" si="29"/>
        <v>259.7833333333333</v>
      </c>
      <c r="F134" s="48">
        <v>1767.9</v>
      </c>
      <c r="G134" s="25">
        <f t="shared" si="18"/>
        <v>1508.1166666666668</v>
      </c>
      <c r="H134" s="24">
        <f t="shared" si="19"/>
        <v>580.52864566626045</v>
      </c>
      <c r="I134" s="91">
        <f t="shared" si="23"/>
        <v>2651.8500000000004</v>
      </c>
    </row>
    <row r="135" spans="1:9" ht="12.75" customHeight="1">
      <c r="A135" s="103" t="s">
        <v>14</v>
      </c>
      <c r="B135" s="104" t="s">
        <v>182</v>
      </c>
      <c r="C135" s="102" t="s">
        <v>62</v>
      </c>
      <c r="D135" s="55">
        <f t="shared" ref="D135:F135" si="30">D136+D139+D140+D141+D142</f>
        <v>65205.600000000006</v>
      </c>
      <c r="E135" s="55">
        <f t="shared" si="30"/>
        <v>59771.8</v>
      </c>
      <c r="F135" s="55">
        <f t="shared" si="30"/>
        <v>63690.1</v>
      </c>
      <c r="G135" s="31">
        <f t="shared" si="18"/>
        <v>3918.2999999999956</v>
      </c>
      <c r="H135" s="26">
        <f t="shared" si="19"/>
        <v>6.5554324949223428</v>
      </c>
      <c r="I135" s="55">
        <f t="shared" ref="I135" si="31">I136+I139+I140+I141+I142</f>
        <v>95535.150000000009</v>
      </c>
    </row>
    <row r="136" spans="1:9" ht="12.75" customHeight="1">
      <c r="A136" s="44" t="s">
        <v>50</v>
      </c>
      <c r="B136" s="56" t="s">
        <v>21</v>
      </c>
      <c r="C136" s="46" t="s">
        <v>62</v>
      </c>
      <c r="D136" s="47">
        <v>56202</v>
      </c>
      <c r="E136" s="47">
        <f>D136/12*11</f>
        <v>51518.5</v>
      </c>
      <c r="F136" s="48">
        <v>49517.8</v>
      </c>
      <c r="G136" s="25">
        <f t="shared" si="18"/>
        <v>-2000.6999999999971</v>
      </c>
      <c r="H136" s="24">
        <f t="shared" si="19"/>
        <v>-3.883459339848784</v>
      </c>
      <c r="I136" s="91">
        <f t="shared" si="23"/>
        <v>74276.700000000012</v>
      </c>
    </row>
    <row r="137" spans="1:9" ht="12.75" customHeight="1">
      <c r="A137" s="44"/>
      <c r="B137" s="56" t="s">
        <v>111</v>
      </c>
      <c r="C137" s="46" t="s">
        <v>110</v>
      </c>
      <c r="D137" s="49">
        <f>D136/D138/12*1000</f>
        <v>91833.333333333328</v>
      </c>
      <c r="E137" s="49">
        <f>E136/E138/11*1000</f>
        <v>91833.333333333328</v>
      </c>
      <c r="F137" s="23">
        <f>F136/F138/11*1000</f>
        <v>90032.363636363647</v>
      </c>
      <c r="G137" s="25">
        <f t="shared" si="18"/>
        <v>-1800.9696969696815</v>
      </c>
      <c r="H137" s="24">
        <f t="shared" si="19"/>
        <v>-1.9611285266457514</v>
      </c>
      <c r="I137" s="50">
        <f>I136/I138/12*1000</f>
        <v>121367.15686274512</v>
      </c>
    </row>
    <row r="138" spans="1:9" ht="12.75" customHeight="1">
      <c r="A138" s="44"/>
      <c r="B138" s="56" t="s">
        <v>123</v>
      </c>
      <c r="C138" s="46" t="s">
        <v>112</v>
      </c>
      <c r="D138" s="49">
        <v>51</v>
      </c>
      <c r="E138" s="49">
        <f>D138</f>
        <v>51</v>
      </c>
      <c r="F138" s="23">
        <v>50</v>
      </c>
      <c r="G138" s="25">
        <f t="shared" si="18"/>
        <v>-1</v>
      </c>
      <c r="H138" s="24">
        <f t="shared" si="19"/>
        <v>-1.9607843137254974</v>
      </c>
      <c r="I138" s="50">
        <v>51</v>
      </c>
    </row>
    <row r="139" spans="1:9" ht="12.75" customHeight="1">
      <c r="A139" s="44" t="s">
        <v>51</v>
      </c>
      <c r="B139" s="56" t="s">
        <v>73</v>
      </c>
      <c r="C139" s="46" t="s">
        <v>62</v>
      </c>
      <c r="D139" s="47">
        <v>4805.3</v>
      </c>
      <c r="E139" s="47">
        <f>D139/12*11</f>
        <v>4404.8583333333336</v>
      </c>
      <c r="F139" s="48">
        <v>4320</v>
      </c>
      <c r="G139" s="25">
        <f t="shared" si="18"/>
        <v>-84.858333333333576</v>
      </c>
      <c r="H139" s="24">
        <f t="shared" si="19"/>
        <v>-1.9264713394112221</v>
      </c>
      <c r="I139" s="91">
        <f t="shared" ref="I139:I147" si="32">F139/8*12</f>
        <v>6480</v>
      </c>
    </row>
    <row r="140" spans="1:9" ht="12.75" customHeight="1">
      <c r="A140" s="44" t="s">
        <v>52</v>
      </c>
      <c r="B140" s="56" t="s">
        <v>30</v>
      </c>
      <c r="C140" s="46" t="s">
        <v>62</v>
      </c>
      <c r="D140" s="47">
        <v>215.8</v>
      </c>
      <c r="E140" s="47">
        <f t="shared" ref="E140:E141" si="33">D140/12*11</f>
        <v>197.81666666666666</v>
      </c>
      <c r="F140" s="48">
        <v>1264</v>
      </c>
      <c r="G140" s="25">
        <f t="shared" si="18"/>
        <v>1066.1833333333334</v>
      </c>
      <c r="H140" s="24">
        <f t="shared" si="19"/>
        <v>538.97548234897636</v>
      </c>
      <c r="I140" s="91">
        <f t="shared" si="32"/>
        <v>1896</v>
      </c>
    </row>
    <row r="141" spans="1:9" ht="12.75" customHeight="1">
      <c r="A141" s="44" t="s">
        <v>53</v>
      </c>
      <c r="B141" s="56" t="s">
        <v>180</v>
      </c>
      <c r="C141" s="46" t="s">
        <v>62</v>
      </c>
      <c r="D141" s="47">
        <v>348.1</v>
      </c>
      <c r="E141" s="47">
        <f t="shared" si="33"/>
        <v>319.0916666666667</v>
      </c>
      <c r="F141" s="48">
        <v>297.2</v>
      </c>
      <c r="G141" s="25">
        <f t="shared" si="18"/>
        <v>-21.891666666666708</v>
      </c>
      <c r="H141" s="24">
        <f t="shared" si="19"/>
        <v>-6.8606199890313775</v>
      </c>
      <c r="I141" s="91">
        <f t="shared" si="32"/>
        <v>445.79999999999995</v>
      </c>
    </row>
    <row r="142" spans="1:9" ht="12.75" customHeight="1">
      <c r="A142" s="44" t="s">
        <v>54</v>
      </c>
      <c r="B142" s="56" t="s">
        <v>56</v>
      </c>
      <c r="C142" s="46" t="s">
        <v>62</v>
      </c>
      <c r="D142" s="59">
        <f t="shared" ref="D142:F142" si="34">D143+D144+D145+D146+D147+D150</f>
        <v>3634.4</v>
      </c>
      <c r="E142" s="59">
        <f t="shared" si="34"/>
        <v>3331.5333333333338</v>
      </c>
      <c r="F142" s="59">
        <f t="shared" si="34"/>
        <v>8291.1</v>
      </c>
      <c r="G142" s="25">
        <f t="shared" si="18"/>
        <v>4959.5666666666666</v>
      </c>
      <c r="H142" s="24">
        <f t="shared" si="19"/>
        <v>148.86738838973042</v>
      </c>
      <c r="I142" s="59">
        <f t="shared" ref="I142" si="35">I143+I144+I145+I146+I147+I150</f>
        <v>12436.65</v>
      </c>
    </row>
    <row r="143" spans="1:9" ht="12.75" customHeight="1">
      <c r="A143" s="44" t="s">
        <v>102</v>
      </c>
      <c r="B143" s="56" t="s">
        <v>181</v>
      </c>
      <c r="C143" s="46" t="s">
        <v>62</v>
      </c>
      <c r="D143" s="47">
        <v>145.5</v>
      </c>
      <c r="E143" s="47">
        <f>D143/12*11</f>
        <v>133.375</v>
      </c>
      <c r="F143" s="48">
        <v>583.70000000000005</v>
      </c>
      <c r="G143" s="25">
        <f t="shared" si="18"/>
        <v>450.32500000000005</v>
      </c>
      <c r="H143" s="24">
        <f t="shared" si="19"/>
        <v>337.63823805060917</v>
      </c>
      <c r="I143" s="91">
        <f t="shared" si="32"/>
        <v>875.55000000000007</v>
      </c>
    </row>
    <row r="144" spans="1:9" ht="12.75" customHeight="1">
      <c r="A144" s="44" t="s">
        <v>105</v>
      </c>
      <c r="B144" s="56" t="s">
        <v>55</v>
      </c>
      <c r="C144" s="46" t="s">
        <v>62</v>
      </c>
      <c r="D144" s="47">
        <v>0</v>
      </c>
      <c r="E144" s="47">
        <f t="shared" ref="E144:E147" si="36">D144/12*11</f>
        <v>0</v>
      </c>
      <c r="F144" s="48">
        <v>0</v>
      </c>
      <c r="G144" s="25">
        <f t="shared" si="18"/>
        <v>0</v>
      </c>
      <c r="H144" s="24">
        <v>0</v>
      </c>
      <c r="I144" s="91">
        <f t="shared" si="32"/>
        <v>0</v>
      </c>
    </row>
    <row r="145" spans="1:9" ht="12.75" customHeight="1">
      <c r="A145" s="44" t="s">
        <v>106</v>
      </c>
      <c r="B145" s="56" t="s">
        <v>72</v>
      </c>
      <c r="C145" s="46" t="s">
        <v>62</v>
      </c>
      <c r="D145" s="47">
        <v>702.3</v>
      </c>
      <c r="E145" s="47">
        <f t="shared" si="36"/>
        <v>643.77499999999998</v>
      </c>
      <c r="F145" s="48">
        <v>1563.6</v>
      </c>
      <c r="G145" s="25">
        <f t="shared" si="18"/>
        <v>919.82499999999993</v>
      </c>
      <c r="H145" s="24">
        <f t="shared" si="19"/>
        <v>142.87988815968311</v>
      </c>
      <c r="I145" s="91">
        <f t="shared" si="32"/>
        <v>2345.3999999999996</v>
      </c>
    </row>
    <row r="146" spans="1:9" ht="12.75" customHeight="1">
      <c r="A146" s="44" t="s">
        <v>107</v>
      </c>
      <c r="B146" s="56" t="s">
        <v>17</v>
      </c>
      <c r="C146" s="46" t="s">
        <v>62</v>
      </c>
      <c r="D146" s="47">
        <v>192.6</v>
      </c>
      <c r="E146" s="47">
        <f t="shared" si="36"/>
        <v>176.55</v>
      </c>
      <c r="F146" s="48">
        <v>331.1</v>
      </c>
      <c r="G146" s="25">
        <f t="shared" si="18"/>
        <v>154.55000000000001</v>
      </c>
      <c r="H146" s="24">
        <f t="shared" ref="H146:H152" si="37">(F146/E146*100)-100</f>
        <v>87.538940809968835</v>
      </c>
      <c r="I146" s="91">
        <f t="shared" si="32"/>
        <v>496.65000000000003</v>
      </c>
    </row>
    <row r="147" spans="1:9" ht="12.75" customHeight="1">
      <c r="A147" s="44" t="s">
        <v>108</v>
      </c>
      <c r="B147" s="56" t="s">
        <v>32</v>
      </c>
      <c r="C147" s="46" t="s">
        <v>62</v>
      </c>
      <c r="D147" s="47">
        <v>1290.0999999999999</v>
      </c>
      <c r="E147" s="47">
        <f t="shared" si="36"/>
        <v>1182.5916666666667</v>
      </c>
      <c r="F147" s="48">
        <v>1674.3</v>
      </c>
      <c r="G147" s="25">
        <f t="shared" ref="G147:G151" si="38">F147-E147</f>
        <v>491.70833333333326</v>
      </c>
      <c r="H147" s="24">
        <f t="shared" si="37"/>
        <v>41.578876901720093</v>
      </c>
      <c r="I147" s="91">
        <f t="shared" si="32"/>
        <v>2511.4499999999998</v>
      </c>
    </row>
    <row r="148" spans="1:9" ht="25.5" hidden="1" customHeight="1">
      <c r="A148" s="44"/>
      <c r="B148" s="58" t="s">
        <v>149</v>
      </c>
      <c r="C148" s="46" t="s">
        <v>62</v>
      </c>
      <c r="D148" s="47"/>
      <c r="E148" s="47">
        <f t="shared" ref="E148:E149" si="39">D148/12*7</f>
        <v>0</v>
      </c>
      <c r="F148" s="48"/>
      <c r="G148" s="25">
        <f t="shared" si="38"/>
        <v>0</v>
      </c>
      <c r="H148" s="24" t="e">
        <f t="shared" si="37"/>
        <v>#DIV/0!</v>
      </c>
    </row>
    <row r="149" spans="1:9" ht="12.75" hidden="1" customHeight="1">
      <c r="A149" s="44"/>
      <c r="B149" s="58" t="s">
        <v>152</v>
      </c>
      <c r="C149" s="46" t="s">
        <v>62</v>
      </c>
      <c r="D149" s="47"/>
      <c r="E149" s="47">
        <f t="shared" si="39"/>
        <v>0</v>
      </c>
      <c r="F149" s="48"/>
      <c r="G149" s="25">
        <f t="shared" si="38"/>
        <v>0</v>
      </c>
      <c r="H149" s="24" t="e">
        <f t="shared" si="37"/>
        <v>#DIV/0!</v>
      </c>
    </row>
    <row r="150" spans="1:9" ht="12.75" customHeight="1">
      <c r="A150" s="44" t="s">
        <v>109</v>
      </c>
      <c r="B150" s="56" t="s">
        <v>169</v>
      </c>
      <c r="C150" s="46" t="s">
        <v>62</v>
      </c>
      <c r="D150" s="59">
        <f>D151+D152+D155+D156+D157+D158+D159</f>
        <v>1303.9000000000001</v>
      </c>
      <c r="E150" s="59">
        <f>E151+E152+E155+E156+E157+E158+E159</f>
        <v>1195.2416666666666</v>
      </c>
      <c r="F150" s="59">
        <f>F151+F152+F155+F156+F157+F158+F159</f>
        <v>4138.4000000000005</v>
      </c>
      <c r="G150" s="25">
        <f t="shared" si="38"/>
        <v>2943.1583333333338</v>
      </c>
      <c r="H150" s="24">
        <f t="shared" si="37"/>
        <v>246.2396028697126</v>
      </c>
      <c r="I150" s="59">
        <f>I151+I152+I155+I156+I157+I158+I159</f>
        <v>6207.6</v>
      </c>
    </row>
    <row r="151" spans="1:9" ht="12.75" customHeight="1">
      <c r="A151" s="44"/>
      <c r="B151" s="56" t="s">
        <v>103</v>
      </c>
      <c r="C151" s="46" t="s">
        <v>62</v>
      </c>
      <c r="D151" s="47">
        <v>89.6</v>
      </c>
      <c r="E151" s="47">
        <f>D151/12*11</f>
        <v>82.133333333333326</v>
      </c>
      <c r="F151" s="48">
        <v>217.3</v>
      </c>
      <c r="G151" s="25">
        <f t="shared" si="38"/>
        <v>135.16666666666669</v>
      </c>
      <c r="H151" s="24">
        <f t="shared" si="37"/>
        <v>164.56980519480521</v>
      </c>
      <c r="I151" s="91">
        <f t="shared" ref="I151:I152" si="40">F151/8*12</f>
        <v>325.95000000000005</v>
      </c>
    </row>
    <row r="152" spans="1:9" ht="12.75" customHeight="1">
      <c r="A152" s="44"/>
      <c r="B152" s="56" t="s">
        <v>126</v>
      </c>
      <c r="C152" s="46" t="s">
        <v>62</v>
      </c>
      <c r="D152" s="47">
        <v>155.9</v>
      </c>
      <c r="E152" s="47">
        <f>D152/12*11</f>
        <v>142.90833333333333</v>
      </c>
      <c r="F152" s="48">
        <v>348.9</v>
      </c>
      <c r="G152" s="25">
        <f>F152-E152</f>
        <v>205.99166666666665</v>
      </c>
      <c r="H152" s="24">
        <f t="shared" si="37"/>
        <v>144.14251559857715</v>
      </c>
      <c r="I152" s="91">
        <f t="shared" si="40"/>
        <v>523.34999999999991</v>
      </c>
    </row>
    <row r="153" spans="1:9" ht="12.75" customHeight="1">
      <c r="A153" s="123" t="s">
        <v>18</v>
      </c>
      <c r="B153" s="123" t="s">
        <v>59</v>
      </c>
      <c r="C153" s="123" t="s">
        <v>60</v>
      </c>
      <c r="D153" s="124" t="s">
        <v>304</v>
      </c>
      <c r="E153" s="124" t="s">
        <v>325</v>
      </c>
      <c r="F153" s="124" t="s">
        <v>326</v>
      </c>
      <c r="G153" s="124" t="s">
        <v>305</v>
      </c>
      <c r="H153" s="124" t="s">
        <v>324</v>
      </c>
      <c r="I153" s="124" t="s">
        <v>322</v>
      </c>
    </row>
    <row r="154" spans="1:9" ht="37.5" customHeight="1">
      <c r="A154" s="123"/>
      <c r="B154" s="123"/>
      <c r="C154" s="123"/>
      <c r="D154" s="123"/>
      <c r="E154" s="123"/>
      <c r="F154" s="123"/>
      <c r="G154" s="124"/>
      <c r="H154" s="124"/>
      <c r="I154" s="124"/>
    </row>
    <row r="155" spans="1:9" ht="12.75" customHeight="1">
      <c r="A155" s="44"/>
      <c r="B155" s="56" t="s">
        <v>104</v>
      </c>
      <c r="C155" s="46" t="s">
        <v>62</v>
      </c>
      <c r="D155" s="47">
        <v>883.3</v>
      </c>
      <c r="E155" s="47">
        <f>D155/12*11</f>
        <v>809.69166666666672</v>
      </c>
      <c r="F155" s="48">
        <v>1706.9</v>
      </c>
      <c r="G155" s="25">
        <f>F155-E155</f>
        <v>897.20833333333337</v>
      </c>
      <c r="H155" s="24">
        <f t="shared" ref="H155:H176" si="41">(F155/E155*100)-100</f>
        <v>110.80864114940874</v>
      </c>
      <c r="I155" s="91">
        <f t="shared" ref="I155:I159" si="42">F155/8*12</f>
        <v>2560.3500000000004</v>
      </c>
    </row>
    <row r="156" spans="1:9" ht="12.75" customHeight="1">
      <c r="A156" s="44"/>
      <c r="B156" s="56" t="s">
        <v>69</v>
      </c>
      <c r="C156" s="46" t="s">
        <v>62</v>
      </c>
      <c r="D156" s="47">
        <v>5.2</v>
      </c>
      <c r="E156" s="47">
        <f t="shared" ref="E156:E159" si="43">D156/12*11</f>
        <v>4.7666666666666666</v>
      </c>
      <c r="F156" s="48">
        <v>17.399999999999999</v>
      </c>
      <c r="G156" s="25">
        <f t="shared" ref="G156:G176" si="44">F156-E156</f>
        <v>12.633333333333333</v>
      </c>
      <c r="H156" s="24">
        <f t="shared" si="41"/>
        <v>265.03496503496501</v>
      </c>
      <c r="I156" s="91">
        <f t="shared" si="42"/>
        <v>26.099999999999998</v>
      </c>
    </row>
    <row r="157" spans="1:9" ht="12.75" customHeight="1">
      <c r="A157" s="44"/>
      <c r="B157" s="56" t="s">
        <v>184</v>
      </c>
      <c r="C157" s="46" t="s">
        <v>62</v>
      </c>
      <c r="D157" s="47">
        <v>129</v>
      </c>
      <c r="E157" s="47">
        <f t="shared" si="43"/>
        <v>118.25</v>
      </c>
      <c r="F157" s="48">
        <v>3.5</v>
      </c>
      <c r="G157" s="25">
        <f t="shared" si="44"/>
        <v>-114.75</v>
      </c>
      <c r="H157" s="24">
        <f t="shared" si="41"/>
        <v>-97.040169133192393</v>
      </c>
      <c r="I157" s="91">
        <f t="shared" si="42"/>
        <v>5.25</v>
      </c>
    </row>
    <row r="158" spans="1:9" ht="12.75" hidden="1" customHeight="1">
      <c r="A158" s="44"/>
      <c r="B158" s="56" t="s">
        <v>185</v>
      </c>
      <c r="C158" s="46" t="s">
        <v>62</v>
      </c>
      <c r="D158" s="49">
        <v>0</v>
      </c>
      <c r="E158" s="47">
        <f t="shared" si="43"/>
        <v>0</v>
      </c>
      <c r="F158" s="48">
        <v>0</v>
      </c>
      <c r="G158" s="25">
        <f t="shared" si="44"/>
        <v>0</v>
      </c>
      <c r="H158" s="24">
        <v>0</v>
      </c>
      <c r="I158" s="91">
        <f t="shared" si="42"/>
        <v>0</v>
      </c>
    </row>
    <row r="159" spans="1:9" ht="12.75" customHeight="1">
      <c r="A159" s="44"/>
      <c r="B159" s="56" t="s">
        <v>186</v>
      </c>
      <c r="C159" s="46" t="s">
        <v>62</v>
      </c>
      <c r="D159" s="47">
        <v>40.9</v>
      </c>
      <c r="E159" s="47">
        <f t="shared" si="43"/>
        <v>37.491666666666667</v>
      </c>
      <c r="F159" s="48">
        <v>1844.4</v>
      </c>
      <c r="G159" s="25">
        <f t="shared" si="44"/>
        <v>1806.9083333333335</v>
      </c>
      <c r="H159" s="24">
        <f t="shared" si="41"/>
        <v>4819.4932207157144</v>
      </c>
      <c r="I159" s="91">
        <f t="shared" si="42"/>
        <v>2766.6000000000004</v>
      </c>
    </row>
    <row r="160" spans="1:9" ht="12.75" customHeight="1">
      <c r="A160" s="103" t="s">
        <v>153</v>
      </c>
      <c r="B160" s="62" t="s">
        <v>286</v>
      </c>
      <c r="C160" s="102" t="s">
        <v>62</v>
      </c>
      <c r="D160" s="41">
        <f t="shared" ref="D160:F160" si="45">D161+D162</f>
        <v>57219.5</v>
      </c>
      <c r="E160" s="41">
        <f t="shared" si="45"/>
        <v>52451.208333333336</v>
      </c>
      <c r="F160" s="63">
        <f t="shared" si="45"/>
        <v>0</v>
      </c>
      <c r="G160" s="31">
        <f t="shared" si="44"/>
        <v>-52451.208333333336</v>
      </c>
      <c r="H160" s="26">
        <f t="shared" si="41"/>
        <v>-100</v>
      </c>
      <c r="I160" s="89"/>
    </row>
    <row r="161" spans="1:11" ht="12.75" customHeight="1">
      <c r="A161" s="103"/>
      <c r="B161" s="58" t="s">
        <v>283</v>
      </c>
      <c r="C161" s="46" t="s">
        <v>62</v>
      </c>
      <c r="D161" s="47">
        <v>57219.5</v>
      </c>
      <c r="E161" s="47">
        <f>D161/12*11</f>
        <v>52451.208333333336</v>
      </c>
      <c r="F161" s="60">
        <v>0</v>
      </c>
      <c r="G161" s="25">
        <f t="shared" si="44"/>
        <v>-52451.208333333336</v>
      </c>
      <c r="H161" s="24">
        <f t="shared" si="41"/>
        <v>-100</v>
      </c>
      <c r="I161" s="89"/>
    </row>
    <row r="162" spans="1:11" ht="12.75" customHeight="1">
      <c r="A162" s="103"/>
      <c r="B162" s="58" t="s">
        <v>284</v>
      </c>
      <c r="C162" s="46" t="s">
        <v>62</v>
      </c>
      <c r="D162" s="47">
        <v>0</v>
      </c>
      <c r="E162" s="47">
        <f>D162/12*11</f>
        <v>0</v>
      </c>
      <c r="F162" s="60">
        <v>0</v>
      </c>
      <c r="G162" s="25">
        <f t="shared" si="44"/>
        <v>0</v>
      </c>
      <c r="H162" s="24">
        <v>0</v>
      </c>
      <c r="I162" s="89"/>
    </row>
    <row r="163" spans="1:11" ht="12.75" customHeight="1">
      <c r="A163" s="103" t="s">
        <v>154</v>
      </c>
      <c r="B163" s="62" t="s">
        <v>285</v>
      </c>
      <c r="C163" s="102" t="s">
        <v>62</v>
      </c>
      <c r="D163" s="52">
        <v>7844.1</v>
      </c>
      <c r="E163" s="26">
        <f>D163/12*11</f>
        <v>7190.4250000000011</v>
      </c>
      <c r="F163" s="41">
        <v>5883.1</v>
      </c>
      <c r="G163" s="31">
        <f t="shared" si="44"/>
        <v>-1307.3250000000007</v>
      </c>
      <c r="H163" s="26">
        <f t="shared" si="41"/>
        <v>-18.181470497223756</v>
      </c>
      <c r="I163" s="89"/>
    </row>
    <row r="164" spans="1:11" ht="12.75" customHeight="1">
      <c r="A164" s="103" t="s">
        <v>74</v>
      </c>
      <c r="B164" s="104" t="s">
        <v>287</v>
      </c>
      <c r="C164" s="102" t="s">
        <v>62</v>
      </c>
      <c r="D164" s="55">
        <f>D13+D93+D160+D163</f>
        <v>1593653</v>
      </c>
      <c r="E164" s="55">
        <f>E13+E93</f>
        <v>1460883.05</v>
      </c>
      <c r="F164" s="55">
        <f>F13+F93</f>
        <v>1488041.2999999998</v>
      </c>
      <c r="G164" s="31">
        <f t="shared" si="44"/>
        <v>27158.249999999767</v>
      </c>
      <c r="H164" s="26">
        <f t="shared" si="41"/>
        <v>1.8590297149385009</v>
      </c>
      <c r="I164" s="55">
        <f>I13+I93</f>
        <v>2223237.3000000003</v>
      </c>
    </row>
    <row r="165" spans="1:11" ht="12.75" customHeight="1">
      <c r="A165" s="103" t="s">
        <v>75</v>
      </c>
      <c r="B165" s="104" t="s">
        <v>288</v>
      </c>
      <c r="C165" s="102" t="s">
        <v>62</v>
      </c>
      <c r="D165" s="41">
        <f t="shared" ref="D165" si="46">D166+D167</f>
        <v>167098.20000000001</v>
      </c>
      <c r="E165" s="26">
        <f>D165/12*11</f>
        <v>153173.35</v>
      </c>
      <c r="F165" s="41">
        <f>F172-F164+F171</f>
        <v>-26953.09999999986</v>
      </c>
      <c r="G165" s="31">
        <f t="shared" si="44"/>
        <v>-180126.44999999987</v>
      </c>
      <c r="H165" s="26">
        <f t="shared" si="41"/>
        <v>-117.59646831514742</v>
      </c>
      <c r="I165" s="41">
        <f>I172-I164+I171</f>
        <v>-31605.000000000466</v>
      </c>
    </row>
    <row r="166" spans="1:11" ht="12.75" customHeight="1">
      <c r="A166" s="103"/>
      <c r="B166" s="56" t="s">
        <v>299</v>
      </c>
      <c r="C166" s="46" t="s">
        <v>62</v>
      </c>
      <c r="D166" s="60">
        <v>0</v>
      </c>
      <c r="E166" s="60">
        <v>0</v>
      </c>
      <c r="F166" s="60">
        <v>0</v>
      </c>
      <c r="G166" s="25">
        <f t="shared" si="44"/>
        <v>0</v>
      </c>
      <c r="H166" s="24">
        <v>0</v>
      </c>
      <c r="I166" s="89"/>
    </row>
    <row r="167" spans="1:11" ht="12.75" customHeight="1">
      <c r="A167" s="103"/>
      <c r="B167" s="56" t="s">
        <v>300</v>
      </c>
      <c r="C167" s="46" t="s">
        <v>62</v>
      </c>
      <c r="D167" s="47">
        <v>167098.20000000001</v>
      </c>
      <c r="E167" s="24">
        <f>D167/12*11</f>
        <v>153173.35</v>
      </c>
      <c r="F167" s="48">
        <v>0</v>
      </c>
      <c r="G167" s="25">
        <f t="shared" si="44"/>
        <v>-153173.35</v>
      </c>
      <c r="H167" s="24">
        <f t="shared" si="41"/>
        <v>-100</v>
      </c>
      <c r="I167" s="89"/>
      <c r="J167" s="64"/>
    </row>
    <row r="168" spans="1:11" ht="12.75" customHeight="1">
      <c r="A168" s="103" t="s">
        <v>76</v>
      </c>
      <c r="B168" s="62" t="s">
        <v>155</v>
      </c>
      <c r="C168" s="102" t="s">
        <v>62</v>
      </c>
      <c r="D168" s="42">
        <v>0</v>
      </c>
      <c r="E168" s="42">
        <v>0</v>
      </c>
      <c r="F168" s="63">
        <v>0</v>
      </c>
      <c r="G168" s="25">
        <f t="shared" si="44"/>
        <v>0</v>
      </c>
      <c r="H168" s="26">
        <v>0</v>
      </c>
      <c r="I168" s="89"/>
      <c r="J168" s="64"/>
      <c r="K168" s="64"/>
    </row>
    <row r="169" spans="1:11" ht="24">
      <c r="A169" s="103" t="s">
        <v>77</v>
      </c>
      <c r="B169" s="62" t="s">
        <v>282</v>
      </c>
      <c r="C169" s="102" t="s">
        <v>62</v>
      </c>
      <c r="D169" s="63">
        <v>0</v>
      </c>
      <c r="E169" s="63">
        <v>0</v>
      </c>
      <c r="F169" s="63">
        <v>0</v>
      </c>
      <c r="G169" s="23">
        <f t="shared" si="44"/>
        <v>0</v>
      </c>
      <c r="H169" s="21">
        <v>0</v>
      </c>
      <c r="I169" s="89"/>
    </row>
    <row r="170" spans="1:11" ht="12.75" customHeight="1">
      <c r="A170" s="82" t="s">
        <v>78</v>
      </c>
      <c r="B170" s="104" t="s">
        <v>289</v>
      </c>
      <c r="C170" s="102" t="s">
        <v>62</v>
      </c>
      <c r="D170" s="41">
        <v>5381585.7000000002</v>
      </c>
      <c r="E170" s="26">
        <f>D170/12*11</f>
        <v>4933120.2250000006</v>
      </c>
      <c r="F170" s="63">
        <v>0</v>
      </c>
      <c r="G170" s="31">
        <f t="shared" si="44"/>
        <v>-4933120.2250000006</v>
      </c>
      <c r="H170" s="26">
        <f t="shared" si="41"/>
        <v>-100</v>
      </c>
      <c r="I170" s="89"/>
    </row>
    <row r="171" spans="1:11" ht="12.75" customHeight="1">
      <c r="A171" s="82"/>
      <c r="B171" s="3" t="s">
        <v>306</v>
      </c>
      <c r="C171" s="46" t="s">
        <v>62</v>
      </c>
      <c r="D171" s="81">
        <v>692.07</v>
      </c>
      <c r="E171" s="48">
        <f>D171/12*11</f>
        <v>634.39750000000004</v>
      </c>
      <c r="F171" s="60">
        <v>0</v>
      </c>
      <c r="G171" s="25">
        <f t="shared" si="44"/>
        <v>-634.39750000000004</v>
      </c>
      <c r="H171" s="24">
        <f t="shared" si="41"/>
        <v>-100</v>
      </c>
      <c r="I171" s="89"/>
    </row>
    <row r="172" spans="1:11" ht="12.75" customHeight="1">
      <c r="A172" s="82" t="s">
        <v>79</v>
      </c>
      <c r="B172" s="104" t="s">
        <v>57</v>
      </c>
      <c r="C172" s="102" t="s">
        <v>62</v>
      </c>
      <c r="D172" s="52">
        <v>1761443.3</v>
      </c>
      <c r="E172" s="26">
        <f>D172/12*11</f>
        <v>1614656.3583333334</v>
      </c>
      <c r="F172" s="41">
        <v>1461088.2</v>
      </c>
      <c r="G172" s="31">
        <f t="shared" si="44"/>
        <v>-153568.15833333344</v>
      </c>
      <c r="H172" s="26">
        <f t="shared" si="41"/>
        <v>-9.5108880314228657</v>
      </c>
      <c r="I172" s="92">
        <f t="shared" ref="I172:I173" si="47">F172/8*12</f>
        <v>2191632.2999999998</v>
      </c>
    </row>
    <row r="173" spans="1:11" ht="12.75" customHeight="1">
      <c r="A173" s="82" t="s">
        <v>81</v>
      </c>
      <c r="B173" s="104" t="s">
        <v>146</v>
      </c>
      <c r="C173" s="102" t="s">
        <v>80</v>
      </c>
      <c r="D173" s="52">
        <v>14135.8</v>
      </c>
      <c r="E173" s="52">
        <f>D173/12*11</f>
        <v>12957.816666666668</v>
      </c>
      <c r="F173" s="41">
        <v>12527.5</v>
      </c>
      <c r="G173" s="31">
        <f t="shared" si="44"/>
        <v>-430.31666666666752</v>
      </c>
      <c r="H173" s="26">
        <f t="shared" si="41"/>
        <v>-3.3209041132186741</v>
      </c>
      <c r="I173" s="92">
        <f t="shared" si="47"/>
        <v>18791.25</v>
      </c>
      <c r="J173" s="80"/>
    </row>
    <row r="174" spans="1:11" ht="12.75" customHeight="1">
      <c r="A174" s="129" t="s">
        <v>131</v>
      </c>
      <c r="B174" s="130" t="s">
        <v>291</v>
      </c>
      <c r="C174" s="102" t="s">
        <v>82</v>
      </c>
      <c r="D174" s="65">
        <v>14.97</v>
      </c>
      <c r="E174" s="65">
        <v>14.97</v>
      </c>
      <c r="F174" s="66">
        <v>14.91</v>
      </c>
      <c r="G174" s="31">
        <f t="shared" si="44"/>
        <v>-6.0000000000000497E-2</v>
      </c>
      <c r="H174" s="26">
        <f t="shared" si="41"/>
        <v>-0.40080160320641767</v>
      </c>
      <c r="I174" s="89"/>
    </row>
    <row r="175" spans="1:11" ht="12.75" customHeight="1">
      <c r="A175" s="129"/>
      <c r="B175" s="130"/>
      <c r="C175" s="102" t="s">
        <v>80</v>
      </c>
      <c r="D175" s="52">
        <v>2510.9</v>
      </c>
      <c r="E175" s="52">
        <f>D175/12*11</f>
        <v>2301.6583333333333</v>
      </c>
      <c r="F175" s="41">
        <v>2194.9</v>
      </c>
      <c r="G175" s="31">
        <f t="shared" si="44"/>
        <v>-106.75833333333321</v>
      </c>
      <c r="H175" s="26">
        <f t="shared" si="41"/>
        <v>-4.6383223690165352</v>
      </c>
      <c r="I175" s="89"/>
    </row>
    <row r="176" spans="1:11" ht="12.75" customHeight="1">
      <c r="A176" s="103" t="s">
        <v>132</v>
      </c>
      <c r="B176" s="104" t="s">
        <v>83</v>
      </c>
      <c r="C176" s="102" t="s">
        <v>84</v>
      </c>
      <c r="D176" s="66">
        <f t="shared" ref="D176" si="48">D172/D173</f>
        <v>124.60867442946279</v>
      </c>
      <c r="E176" s="66">
        <f>E172/E173</f>
        <v>124.60867442946278</v>
      </c>
      <c r="F176" s="66">
        <f>F172/F173</f>
        <v>116.63046896826981</v>
      </c>
      <c r="G176" s="31">
        <f t="shared" si="44"/>
        <v>-7.9782054611929709</v>
      </c>
      <c r="H176" s="26">
        <f t="shared" si="41"/>
        <v>-6.4026084040474984</v>
      </c>
      <c r="I176" s="89"/>
    </row>
    <row r="177" spans="1:7" ht="15" customHeight="1">
      <c r="A177" s="67"/>
      <c r="B177" s="68"/>
      <c r="C177" s="69"/>
      <c r="F177" s="71"/>
    </row>
    <row r="178" spans="1:7" ht="15" customHeight="1">
      <c r="A178" s="67"/>
      <c r="B178" s="73"/>
      <c r="C178" s="69"/>
      <c r="E178" s="122"/>
      <c r="F178" s="122"/>
      <c r="G178" s="122"/>
    </row>
    <row r="179" spans="1:7">
      <c r="A179" s="67"/>
      <c r="B179" s="68"/>
      <c r="C179" s="69"/>
    </row>
    <row r="180" spans="1:7">
      <c r="A180" s="67"/>
      <c r="B180" s="75"/>
      <c r="C180" s="69"/>
    </row>
    <row r="181" spans="1:7">
      <c r="A181" s="67"/>
      <c r="B181" s="68"/>
      <c r="C181" s="69"/>
    </row>
    <row r="182" spans="1:7">
      <c r="A182" s="125"/>
      <c r="B182" s="125"/>
      <c r="C182" s="76"/>
    </row>
    <row r="183" spans="1:7">
      <c r="A183" s="77"/>
      <c r="B183" s="78"/>
      <c r="C183" s="79"/>
    </row>
    <row r="184" spans="1:7">
      <c r="A184" s="72"/>
      <c r="B184" s="72"/>
      <c r="C184" s="72"/>
    </row>
    <row r="185" spans="1:7">
      <c r="A185" s="72"/>
      <c r="B185" s="72"/>
      <c r="C185" s="72"/>
    </row>
  </sheetData>
  <mergeCells count="34">
    <mergeCell ref="A1:C1"/>
    <mergeCell ref="A10:J10"/>
    <mergeCell ref="A9:H9"/>
    <mergeCell ref="A174:A175"/>
    <mergeCell ref="B174:B175"/>
    <mergeCell ref="E11:E12"/>
    <mergeCell ref="F11:F12"/>
    <mergeCell ref="I11:I12"/>
    <mergeCell ref="I80:I81"/>
    <mergeCell ref="I153:I154"/>
    <mergeCell ref="G11:G12"/>
    <mergeCell ref="H11:H12"/>
    <mergeCell ref="H80:H81"/>
    <mergeCell ref="H153:H154"/>
    <mergeCell ref="A182:B182"/>
    <mergeCell ref="A11:A12"/>
    <mergeCell ref="B11:B12"/>
    <mergeCell ref="C11:C12"/>
    <mergeCell ref="D11:D12"/>
    <mergeCell ref="E178:G178"/>
    <mergeCell ref="A80:A81"/>
    <mergeCell ref="F153:F154"/>
    <mergeCell ref="B80:B81"/>
    <mergeCell ref="C80:C81"/>
    <mergeCell ref="D80:D81"/>
    <mergeCell ref="E80:E81"/>
    <mergeCell ref="F80:F81"/>
    <mergeCell ref="A153:A154"/>
    <mergeCell ref="B153:B154"/>
    <mergeCell ref="C153:C154"/>
    <mergeCell ref="D153:D154"/>
    <mergeCell ref="E153:E154"/>
    <mergeCell ref="G80:G81"/>
    <mergeCell ref="G153:G154"/>
  </mergeCells>
  <pageMargins left="0.63" right="0.22" top="0.17" bottom="0.2" header="0.16" footer="0.16"/>
  <pageSetup paperSize="9" scale="93" orientation="portrait" r:id="rId1"/>
  <rowBreaks count="2" manualBreakCount="2">
    <brk id="79" max="16383" man="1"/>
    <brk id="1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="130" zoomScaleNormal="130" workbookViewId="0">
      <selection activeCell="F49" sqref="F49"/>
    </sheetView>
  </sheetViews>
  <sheetFormatPr defaultRowHeight="15"/>
  <cols>
    <col min="1" max="1" width="4.5703125" style="13" customWidth="1"/>
    <col min="2" max="2" width="42" style="13" customWidth="1"/>
    <col min="3" max="3" width="7" style="13" customWidth="1"/>
    <col min="4" max="4" width="9.140625" style="20" hidden="1" customWidth="1"/>
    <col min="5" max="5" width="11.42578125" style="14" customWidth="1"/>
    <col min="6" max="6" width="11.7109375" style="14" customWidth="1"/>
    <col min="7" max="7" width="2.140625" style="14" hidden="1" customWidth="1"/>
    <col min="8" max="8" width="11.7109375" style="14" customWidth="1"/>
    <col min="9" max="9" width="9.7109375" style="14" hidden="1" customWidth="1"/>
    <col min="10" max="16384" width="9.140625" style="5"/>
  </cols>
  <sheetData>
    <row r="1" spans="1:10" s="13" customFormat="1" ht="12">
      <c r="A1" s="108"/>
      <c r="B1" s="108"/>
      <c r="C1" s="108"/>
      <c r="D1" s="108"/>
      <c r="E1" s="108"/>
      <c r="F1" s="116" t="s">
        <v>327</v>
      </c>
      <c r="G1" s="119"/>
      <c r="I1" s="116" t="s">
        <v>327</v>
      </c>
      <c r="J1" s="120"/>
    </row>
    <row r="2" spans="1:10" s="13" customFormat="1" ht="12">
      <c r="A2" s="107"/>
      <c r="B2" s="107"/>
      <c r="C2" s="107"/>
      <c r="D2" s="107"/>
      <c r="E2" s="107"/>
      <c r="F2" s="116" t="s">
        <v>328</v>
      </c>
      <c r="G2" s="120"/>
      <c r="I2" s="116" t="s">
        <v>328</v>
      </c>
      <c r="J2" s="121"/>
    </row>
    <row r="3" spans="1:10" s="13" customFormat="1" ht="12">
      <c r="A3" s="107"/>
      <c r="B3" s="107"/>
      <c r="C3" s="107"/>
      <c r="D3" s="107"/>
      <c r="E3" s="107"/>
      <c r="F3" s="116" t="s">
        <v>329</v>
      </c>
      <c r="G3" s="120"/>
      <c r="I3" s="116" t="s">
        <v>329</v>
      </c>
      <c r="J3" s="121"/>
    </row>
    <row r="4" spans="1:10" s="13" customFormat="1" ht="12">
      <c r="A4" s="107"/>
      <c r="B4" s="107"/>
      <c r="C4" s="107"/>
      <c r="D4" s="107"/>
      <c r="E4" s="107"/>
      <c r="F4" s="116" t="s">
        <v>330</v>
      </c>
      <c r="G4" s="120"/>
      <c r="I4" s="116" t="s">
        <v>330</v>
      </c>
      <c r="J4" s="121"/>
    </row>
    <row r="5" spans="1:10" s="13" customFormat="1" ht="12">
      <c r="A5" s="107"/>
      <c r="B5" s="107"/>
      <c r="C5" s="107"/>
      <c r="D5" s="107"/>
      <c r="E5" s="107"/>
      <c r="F5" s="116" t="s">
        <v>331</v>
      </c>
      <c r="G5" s="120"/>
      <c r="I5" s="116" t="s">
        <v>331</v>
      </c>
      <c r="J5" s="121"/>
    </row>
    <row r="6" spans="1:10" s="13" customFormat="1" ht="12">
      <c r="A6" s="107"/>
      <c r="B6" s="107"/>
      <c r="C6" s="107"/>
      <c r="D6" s="107"/>
      <c r="E6" s="107"/>
      <c r="F6" s="116" t="s">
        <v>332</v>
      </c>
      <c r="G6" s="120"/>
      <c r="I6" s="116" t="s">
        <v>332</v>
      </c>
      <c r="J6" s="121"/>
    </row>
    <row r="7" spans="1:10" s="13" customFormat="1" ht="12">
      <c r="A7" s="107"/>
      <c r="B7" s="107"/>
      <c r="C7" s="107"/>
      <c r="D7" s="107"/>
      <c r="E7" s="107"/>
      <c r="F7" s="116" t="s">
        <v>333</v>
      </c>
      <c r="G7" s="120"/>
      <c r="I7" s="116" t="s">
        <v>333</v>
      </c>
      <c r="J7" s="121"/>
    </row>
    <row r="8" spans="1:10" s="13" customFormat="1" ht="12">
      <c r="A8" s="107"/>
      <c r="B8" s="107"/>
      <c r="C8" s="107"/>
      <c r="D8" s="107"/>
      <c r="E8" s="107"/>
      <c r="F8" s="107"/>
      <c r="G8" s="107"/>
      <c r="H8" s="107"/>
    </row>
    <row r="9" spans="1:10" s="13" customFormat="1" ht="34.5" customHeight="1">
      <c r="A9" s="128" t="s">
        <v>335</v>
      </c>
      <c r="B9" s="128"/>
      <c r="C9" s="128"/>
      <c r="D9" s="128"/>
      <c r="E9" s="128"/>
      <c r="F9" s="128"/>
      <c r="G9" s="128"/>
      <c r="H9" s="128"/>
      <c r="I9" s="114"/>
      <c r="J9" s="114"/>
    </row>
    <row r="10" spans="1:10" ht="3" customHeight="1">
      <c r="A10" s="127"/>
      <c r="B10" s="127"/>
      <c r="C10" s="127"/>
      <c r="D10" s="127"/>
      <c r="E10" s="127"/>
      <c r="F10" s="127"/>
      <c r="G10" s="127"/>
      <c r="H10" s="127"/>
    </row>
    <row r="11" spans="1:10" ht="14.25" customHeight="1">
      <c r="A11" s="124" t="s">
        <v>18</v>
      </c>
      <c r="B11" s="124" t="s">
        <v>296</v>
      </c>
      <c r="C11" s="124" t="s">
        <v>60</v>
      </c>
      <c r="D11" s="124" t="s">
        <v>304</v>
      </c>
      <c r="E11" s="124" t="s">
        <v>325</v>
      </c>
      <c r="F11" s="124" t="s">
        <v>326</v>
      </c>
      <c r="G11" s="124" t="s">
        <v>305</v>
      </c>
      <c r="H11" s="124" t="s">
        <v>324</v>
      </c>
      <c r="I11" s="124" t="s">
        <v>322</v>
      </c>
    </row>
    <row r="12" spans="1:10" ht="33.75" customHeight="1">
      <c r="A12" s="124"/>
      <c r="B12" s="124"/>
      <c r="C12" s="124"/>
      <c r="D12" s="123"/>
      <c r="E12" s="123"/>
      <c r="F12" s="123"/>
      <c r="G12" s="124"/>
      <c r="H12" s="124"/>
      <c r="I12" s="124"/>
    </row>
    <row r="13" spans="1:10" ht="12.75" customHeight="1">
      <c r="A13" s="101" t="s">
        <v>61</v>
      </c>
      <c r="B13" s="106" t="s">
        <v>25</v>
      </c>
      <c r="C13" s="101" t="s">
        <v>62</v>
      </c>
      <c r="D13" s="27">
        <f t="shared" ref="D13:E13" si="0">D14+D20+D31+D32+D33</f>
        <v>817391.85</v>
      </c>
      <c r="E13" s="27">
        <f t="shared" si="0"/>
        <v>724183.04166666663</v>
      </c>
      <c r="F13" s="27">
        <f>F14+F20+F31+F32+F33</f>
        <v>804775.60000000009</v>
      </c>
      <c r="G13" s="31">
        <f>F13-E13</f>
        <v>80592.558333333465</v>
      </c>
      <c r="H13" s="26">
        <f>(F13/E13*100)-100</f>
        <v>11.128755258871308</v>
      </c>
      <c r="I13" s="27">
        <f>I14+I20+I31+I32+I33</f>
        <v>1144092.75</v>
      </c>
      <c r="J13" s="32"/>
    </row>
    <row r="14" spans="1:10" ht="12.75" customHeight="1">
      <c r="A14" s="105" t="s">
        <v>0</v>
      </c>
      <c r="B14" s="6" t="s">
        <v>26</v>
      </c>
      <c r="C14" s="101" t="s">
        <v>62</v>
      </c>
      <c r="D14" s="27">
        <f t="shared" ref="D14:E14" si="1">D15+D16+D17+D18+D19</f>
        <v>235341.5</v>
      </c>
      <c r="E14" s="27">
        <f t="shared" si="1"/>
        <v>196117.91666666669</v>
      </c>
      <c r="F14" s="27">
        <f>F15+F16+F17+F18+F19</f>
        <v>211559</v>
      </c>
      <c r="G14" s="31">
        <f t="shared" ref="G14:G75" si="2">F14-E14</f>
        <v>15441.083333333314</v>
      </c>
      <c r="H14" s="26">
        <f t="shared" ref="H14:H73" si="3">(F14/E14*100)-100</f>
        <v>7.8733670007202079</v>
      </c>
      <c r="I14" s="27">
        <f>I15+I16+I17+I18+I19</f>
        <v>317338.5</v>
      </c>
    </row>
    <row r="15" spans="1:10" ht="12.75" customHeight="1">
      <c r="A15" s="2" t="s">
        <v>23</v>
      </c>
      <c r="B15" s="1" t="s">
        <v>27</v>
      </c>
      <c r="C15" s="4" t="s">
        <v>62</v>
      </c>
      <c r="D15" s="22">
        <v>221.8</v>
      </c>
      <c r="E15" s="22">
        <f>D15/12*10</f>
        <v>184.83333333333334</v>
      </c>
      <c r="F15" s="22">
        <v>139.69999999999999</v>
      </c>
      <c r="G15" s="25">
        <f t="shared" si="2"/>
        <v>-45.133333333333354</v>
      </c>
      <c r="H15" s="24">
        <f t="shared" si="3"/>
        <v>-24.418394950405784</v>
      </c>
      <c r="I15" s="93">
        <f>F15/8*12</f>
        <v>209.54999999999998</v>
      </c>
    </row>
    <row r="16" spans="1:10" ht="12.75" customHeight="1">
      <c r="A16" s="2" t="s">
        <v>24</v>
      </c>
      <c r="B16" s="1" t="s">
        <v>19</v>
      </c>
      <c r="C16" s="4" t="s">
        <v>62</v>
      </c>
      <c r="D16" s="22">
        <v>48971.1</v>
      </c>
      <c r="E16" s="22">
        <f t="shared" ref="E16:E19" si="4">D16/12*10</f>
        <v>40809.25</v>
      </c>
      <c r="F16" s="22">
        <v>45901</v>
      </c>
      <c r="G16" s="25">
        <f t="shared" si="2"/>
        <v>5091.75</v>
      </c>
      <c r="H16" s="24">
        <f t="shared" si="3"/>
        <v>12.47695069132611</v>
      </c>
      <c r="I16" s="93">
        <f t="shared" ref="I16:I21" si="5">F16/8*12</f>
        <v>68851.5</v>
      </c>
    </row>
    <row r="17" spans="1:11" ht="12.75" customHeight="1">
      <c r="A17" s="2" t="s">
        <v>28</v>
      </c>
      <c r="B17" s="1" t="s">
        <v>1</v>
      </c>
      <c r="C17" s="4" t="s">
        <v>62</v>
      </c>
      <c r="D17" s="22">
        <v>175329</v>
      </c>
      <c r="E17" s="22">
        <f t="shared" si="4"/>
        <v>146107.5</v>
      </c>
      <c r="F17" s="22">
        <v>158933.6</v>
      </c>
      <c r="G17" s="25">
        <f t="shared" si="2"/>
        <v>12826.100000000006</v>
      </c>
      <c r="H17" s="24">
        <f t="shared" si="3"/>
        <v>8.7785363516588859</v>
      </c>
      <c r="I17" s="93">
        <f t="shared" si="5"/>
        <v>238400.40000000002</v>
      </c>
    </row>
    <row r="18" spans="1:11" ht="12.75" customHeight="1">
      <c r="A18" s="2" t="s">
        <v>29</v>
      </c>
      <c r="B18" s="1" t="s">
        <v>2</v>
      </c>
      <c r="C18" s="4" t="s">
        <v>62</v>
      </c>
      <c r="D18" s="22">
        <v>10781.7</v>
      </c>
      <c r="E18" s="22">
        <f t="shared" si="4"/>
        <v>8984.75</v>
      </c>
      <c r="F18" s="22">
        <v>6350.7</v>
      </c>
      <c r="G18" s="25">
        <f t="shared" si="2"/>
        <v>-2634.05</v>
      </c>
      <c r="H18" s="24">
        <f t="shared" si="3"/>
        <v>-29.316898077297651</v>
      </c>
      <c r="I18" s="93">
        <f t="shared" si="5"/>
        <v>9526.0499999999993</v>
      </c>
    </row>
    <row r="19" spans="1:11" ht="12.75" customHeight="1">
      <c r="A19" s="2" t="s">
        <v>128</v>
      </c>
      <c r="B19" s="1" t="s">
        <v>85</v>
      </c>
      <c r="C19" s="4" t="s">
        <v>62</v>
      </c>
      <c r="D19" s="22">
        <v>37.9</v>
      </c>
      <c r="E19" s="22">
        <f t="shared" si="4"/>
        <v>31.583333333333332</v>
      </c>
      <c r="F19" s="22">
        <v>234</v>
      </c>
      <c r="G19" s="25">
        <f t="shared" si="2"/>
        <v>202.41666666666666</v>
      </c>
      <c r="H19" s="24">
        <f t="shared" si="3"/>
        <v>640.89709762532982</v>
      </c>
      <c r="I19" s="93">
        <f t="shared" si="5"/>
        <v>351</v>
      </c>
    </row>
    <row r="20" spans="1:11" ht="12.75" customHeight="1">
      <c r="A20" s="105" t="s">
        <v>3</v>
      </c>
      <c r="B20" s="6" t="s">
        <v>20</v>
      </c>
      <c r="C20" s="101" t="s">
        <v>62</v>
      </c>
      <c r="D20" s="27">
        <f>D21+D24+D25</f>
        <v>240926.69999999998</v>
      </c>
      <c r="E20" s="27">
        <f>E21+E24+E25+E26+E29+E30</f>
        <v>243795.41666666666</v>
      </c>
      <c r="F20" s="27">
        <f>F21+F24+F25+F26+F29+F30</f>
        <v>250053.5</v>
      </c>
      <c r="G20" s="31">
        <f t="shared" si="2"/>
        <v>6258.083333333343</v>
      </c>
      <c r="H20" s="26">
        <f t="shared" si="3"/>
        <v>2.5669405187751266</v>
      </c>
      <c r="I20" s="27">
        <f>I21+I24+I25</f>
        <v>312009.60000000003</v>
      </c>
    </row>
    <row r="21" spans="1:11" ht="12.75" customHeight="1">
      <c r="A21" s="2" t="s">
        <v>64</v>
      </c>
      <c r="B21" s="1" t="s">
        <v>298</v>
      </c>
      <c r="C21" s="4" t="s">
        <v>62</v>
      </c>
      <c r="D21" s="22">
        <v>215900.79999999999</v>
      </c>
      <c r="E21" s="22">
        <f>D21/12*10</f>
        <v>179917.33333333334</v>
      </c>
      <c r="F21" s="22">
        <v>186384.7</v>
      </c>
      <c r="G21" s="25">
        <f t="shared" si="2"/>
        <v>6467.3666666666686</v>
      </c>
      <c r="H21" s="24">
        <f t="shared" si="3"/>
        <v>3.5946323496716985</v>
      </c>
      <c r="I21" s="93">
        <f t="shared" si="5"/>
        <v>279577.05000000005</v>
      </c>
      <c r="K21" s="100"/>
    </row>
    <row r="22" spans="1:11" ht="12.75" customHeight="1">
      <c r="A22" s="2"/>
      <c r="B22" s="1" t="s">
        <v>111</v>
      </c>
      <c r="C22" s="4" t="s">
        <v>110</v>
      </c>
      <c r="D22" s="23">
        <f>D21/D23/12*1000</f>
        <v>111060.08230452675</v>
      </c>
      <c r="E22" s="23">
        <f>D22</f>
        <v>111060.08230452675</v>
      </c>
      <c r="F22" s="23">
        <f>F21/F23/11*1000</f>
        <v>109316.53958944281</v>
      </c>
      <c r="G22" s="25">
        <f t="shared" si="2"/>
        <v>-1743.5427150839387</v>
      </c>
      <c r="H22" s="24">
        <f t="shared" si="3"/>
        <v>-1.5699094390216146</v>
      </c>
      <c r="I22" s="33">
        <f>I21/I23/12*1000</f>
        <v>123925.99734042556</v>
      </c>
    </row>
    <row r="23" spans="1:11" ht="12.75" customHeight="1">
      <c r="A23" s="2"/>
      <c r="B23" s="1" t="s">
        <v>113</v>
      </c>
      <c r="C23" s="4" t="s">
        <v>112</v>
      </c>
      <c r="D23" s="23">
        <v>162</v>
      </c>
      <c r="E23" s="23">
        <f>D23</f>
        <v>162</v>
      </c>
      <c r="F23" s="23">
        <v>155</v>
      </c>
      <c r="G23" s="25">
        <f t="shared" si="2"/>
        <v>-7</v>
      </c>
      <c r="H23" s="24">
        <f t="shared" si="3"/>
        <v>-4.3209876543209873</v>
      </c>
      <c r="I23" s="33">
        <v>188</v>
      </c>
    </row>
    <row r="24" spans="1:11" ht="12.75" customHeight="1">
      <c r="A24" s="2" t="s">
        <v>65</v>
      </c>
      <c r="B24" s="1" t="s">
        <v>22</v>
      </c>
      <c r="C24" s="4" t="s">
        <v>62</v>
      </c>
      <c r="D24" s="22">
        <v>18459.5</v>
      </c>
      <c r="E24" s="22">
        <f>D24/12*10</f>
        <v>15382.916666666668</v>
      </c>
      <c r="F24" s="22">
        <v>16253.9</v>
      </c>
      <c r="G24" s="25">
        <f t="shared" si="2"/>
        <v>870.98333333333176</v>
      </c>
      <c r="H24" s="24">
        <f t="shared" si="3"/>
        <v>5.6620168476935788</v>
      </c>
      <c r="I24" s="93">
        <f t="shared" ref="I24:I75" si="6">F24/8*12</f>
        <v>24380.85</v>
      </c>
    </row>
    <row r="25" spans="1:11" ht="12.75" customHeight="1">
      <c r="A25" s="2" t="s">
        <v>88</v>
      </c>
      <c r="B25" s="1" t="s">
        <v>133</v>
      </c>
      <c r="C25" s="4" t="s">
        <v>62</v>
      </c>
      <c r="D25" s="22">
        <v>6566.4</v>
      </c>
      <c r="E25" s="22">
        <f t="shared" ref="E25:F32" si="7">D25/12*10</f>
        <v>5471.9999999999991</v>
      </c>
      <c r="F25" s="22">
        <v>5367.8</v>
      </c>
      <c r="G25" s="25">
        <f t="shared" si="2"/>
        <v>-104.19999999999891</v>
      </c>
      <c r="H25" s="24">
        <f t="shared" si="3"/>
        <v>-1.9042397660818438</v>
      </c>
      <c r="I25" s="93">
        <f t="shared" si="6"/>
        <v>8051.7000000000007</v>
      </c>
    </row>
    <row r="26" spans="1:11" ht="12.75" customHeight="1">
      <c r="A26" s="2" t="s">
        <v>89</v>
      </c>
      <c r="B26" s="1" t="s">
        <v>114</v>
      </c>
      <c r="C26" s="4" t="s">
        <v>62</v>
      </c>
      <c r="D26" s="22">
        <v>46907.8</v>
      </c>
      <c r="E26" s="22">
        <f t="shared" si="7"/>
        <v>39089.833333333336</v>
      </c>
      <c r="F26" s="22">
        <v>37357.9</v>
      </c>
      <c r="G26" s="25">
        <f t="shared" si="2"/>
        <v>-1731.9333333333343</v>
      </c>
      <c r="H26" s="26">
        <f t="shared" si="3"/>
        <v>-4.4306490604974016</v>
      </c>
      <c r="I26" s="93">
        <f t="shared" si="6"/>
        <v>56036.850000000006</v>
      </c>
    </row>
    <row r="27" spans="1:11" ht="12.75" customHeight="1">
      <c r="A27" s="2"/>
      <c r="B27" s="1" t="s">
        <v>111</v>
      </c>
      <c r="C27" s="4" t="s">
        <v>110</v>
      </c>
      <c r="D27" s="23">
        <f>D26/D28/12*1000</f>
        <v>108582.87037037038</v>
      </c>
      <c r="E27" s="22">
        <f>D27/12*11</f>
        <v>99534.29783950618</v>
      </c>
      <c r="F27" s="22">
        <f t="shared" si="7"/>
        <v>82945.248199588474</v>
      </c>
      <c r="G27" s="25">
        <f t="shared" si="2"/>
        <v>-16589.049639917706</v>
      </c>
      <c r="H27" s="26">
        <f t="shared" si="3"/>
        <v>-16.666666666666671</v>
      </c>
      <c r="I27" s="93">
        <f t="shared" si="6"/>
        <v>124417.87229938271</v>
      </c>
    </row>
    <row r="28" spans="1:11" ht="12.75" customHeight="1">
      <c r="A28" s="2"/>
      <c r="B28" s="1" t="s">
        <v>127</v>
      </c>
      <c r="C28" s="4" t="s">
        <v>112</v>
      </c>
      <c r="D28" s="22">
        <v>36</v>
      </c>
      <c r="E28" s="22">
        <v>36</v>
      </c>
      <c r="F28" s="22">
        <v>41</v>
      </c>
      <c r="G28" s="25">
        <f t="shared" si="2"/>
        <v>5</v>
      </c>
      <c r="H28" s="26">
        <f t="shared" si="3"/>
        <v>13.888888888888886</v>
      </c>
      <c r="I28" s="93">
        <f t="shared" si="6"/>
        <v>61.5</v>
      </c>
    </row>
    <row r="29" spans="1:11" ht="12.75" customHeight="1">
      <c r="A29" s="2" t="s">
        <v>129</v>
      </c>
      <c r="B29" s="1" t="s">
        <v>22</v>
      </c>
      <c r="C29" s="4" t="s">
        <v>62</v>
      </c>
      <c r="D29" s="22">
        <v>4010.6</v>
      </c>
      <c r="E29" s="22">
        <f t="shared" si="7"/>
        <v>3342.1666666666665</v>
      </c>
      <c r="F29" s="22">
        <v>3689.5</v>
      </c>
      <c r="G29" s="25">
        <f t="shared" si="2"/>
        <v>347.33333333333348</v>
      </c>
      <c r="H29" s="26">
        <f t="shared" si="3"/>
        <v>10.392459981050223</v>
      </c>
      <c r="I29" s="93">
        <f t="shared" si="6"/>
        <v>5534.25</v>
      </c>
    </row>
    <row r="30" spans="1:11" ht="12.75" customHeight="1">
      <c r="A30" s="2" t="s">
        <v>157</v>
      </c>
      <c r="B30" s="1" t="s">
        <v>133</v>
      </c>
      <c r="C30" s="4" t="s">
        <v>62</v>
      </c>
      <c r="D30" s="22">
        <v>709.4</v>
      </c>
      <c r="E30" s="22">
        <f t="shared" si="7"/>
        <v>591.16666666666663</v>
      </c>
      <c r="F30" s="22">
        <v>999.7</v>
      </c>
      <c r="G30" s="25">
        <f t="shared" si="2"/>
        <v>408.53333333333342</v>
      </c>
      <c r="H30" s="26">
        <f t="shared" si="3"/>
        <v>69.106287003101244</v>
      </c>
      <c r="I30" s="93">
        <f t="shared" si="6"/>
        <v>1499.5500000000002</v>
      </c>
    </row>
    <row r="31" spans="1:11" ht="12.75" customHeight="1">
      <c r="A31" s="105" t="s">
        <v>5</v>
      </c>
      <c r="B31" s="6" t="s">
        <v>66</v>
      </c>
      <c r="C31" s="101" t="s">
        <v>62</v>
      </c>
      <c r="D31" s="21">
        <v>261607.5</v>
      </c>
      <c r="E31" s="21">
        <f t="shared" si="7"/>
        <v>218006.25</v>
      </c>
      <c r="F31" s="21">
        <v>233149.8</v>
      </c>
      <c r="G31" s="31">
        <f t="shared" si="2"/>
        <v>15143.549999999988</v>
      </c>
      <c r="H31" s="26">
        <f t="shared" si="3"/>
        <v>6.9463834179065884</v>
      </c>
      <c r="I31" s="92">
        <f t="shared" si="6"/>
        <v>349724.69999999995</v>
      </c>
    </row>
    <row r="32" spans="1:11" ht="12.75" customHeight="1">
      <c r="A32" s="105" t="s">
        <v>7</v>
      </c>
      <c r="B32" s="6" t="s">
        <v>4</v>
      </c>
      <c r="C32" s="101" t="s">
        <v>62</v>
      </c>
      <c r="D32" s="21">
        <v>30555.5</v>
      </c>
      <c r="E32" s="21">
        <f t="shared" si="7"/>
        <v>25462.916666666664</v>
      </c>
      <c r="F32" s="21">
        <v>35000</v>
      </c>
      <c r="G32" s="31">
        <f t="shared" si="2"/>
        <v>9537.0833333333358</v>
      </c>
      <c r="H32" s="26">
        <f t="shared" si="3"/>
        <v>37.454795372355221</v>
      </c>
      <c r="I32" s="92">
        <f t="shared" si="6"/>
        <v>52500</v>
      </c>
    </row>
    <row r="33" spans="1:9" ht="12.75" customHeight="1">
      <c r="A33" s="105" t="s">
        <v>9</v>
      </c>
      <c r="B33" s="6" t="s">
        <v>67</v>
      </c>
      <c r="C33" s="101" t="s">
        <v>62</v>
      </c>
      <c r="D33" s="27">
        <f t="shared" ref="D33:E33" si="8">D34+D35+D36+D37+D42+D43</f>
        <v>48960.65</v>
      </c>
      <c r="E33" s="27">
        <f t="shared" si="8"/>
        <v>40800.541666666672</v>
      </c>
      <c r="F33" s="27">
        <f>F34+F35+F36+F37+F42+F43</f>
        <v>75013.300000000017</v>
      </c>
      <c r="G33" s="31">
        <f t="shared" si="2"/>
        <v>34212.758333333346</v>
      </c>
      <c r="H33" s="26">
        <f t="shared" si="3"/>
        <v>83.853686583000865</v>
      </c>
      <c r="I33" s="27">
        <f>I34+I35+I36+I37+I42+I43</f>
        <v>112519.95000000001</v>
      </c>
    </row>
    <row r="34" spans="1:9" ht="12.75" customHeight="1">
      <c r="A34" s="2" t="s">
        <v>35</v>
      </c>
      <c r="B34" s="1" t="s">
        <v>68</v>
      </c>
      <c r="C34" s="4" t="s">
        <v>62</v>
      </c>
      <c r="D34" s="22">
        <v>139</v>
      </c>
      <c r="E34" s="22">
        <f>D34/12*10</f>
        <v>115.83333333333334</v>
      </c>
      <c r="F34" s="22">
        <v>128.4</v>
      </c>
      <c r="G34" s="25">
        <f t="shared" si="2"/>
        <v>12.566666666666663</v>
      </c>
      <c r="H34" s="24">
        <f t="shared" si="3"/>
        <v>10.84892086330936</v>
      </c>
      <c r="I34" s="93">
        <f t="shared" si="6"/>
        <v>192.60000000000002</v>
      </c>
    </row>
    <row r="35" spans="1:9" ht="12.75" customHeight="1">
      <c r="A35" s="2" t="s">
        <v>36</v>
      </c>
      <c r="B35" s="1" t="s">
        <v>31</v>
      </c>
      <c r="C35" s="4" t="s">
        <v>62</v>
      </c>
      <c r="D35" s="22">
        <v>45.2</v>
      </c>
      <c r="E35" s="22">
        <f t="shared" ref="E35:E42" si="9">D35/12*10</f>
        <v>37.666666666666671</v>
      </c>
      <c r="F35" s="22">
        <v>30.6</v>
      </c>
      <c r="G35" s="25">
        <f t="shared" si="2"/>
        <v>-7.06666666666667</v>
      </c>
      <c r="H35" s="24">
        <f t="shared" si="3"/>
        <v>-18.761061946902657</v>
      </c>
      <c r="I35" s="93">
        <f t="shared" si="6"/>
        <v>45.900000000000006</v>
      </c>
    </row>
    <row r="36" spans="1:9" ht="12.75" customHeight="1">
      <c r="A36" s="2" t="s">
        <v>37</v>
      </c>
      <c r="B36" s="1" t="s">
        <v>69</v>
      </c>
      <c r="C36" s="4" t="s">
        <v>62</v>
      </c>
      <c r="D36" s="22">
        <v>7162.4</v>
      </c>
      <c r="E36" s="22">
        <f t="shared" si="9"/>
        <v>5968.666666666667</v>
      </c>
      <c r="F36" s="22">
        <v>5294.8</v>
      </c>
      <c r="G36" s="25">
        <f t="shared" si="2"/>
        <v>-673.86666666666679</v>
      </c>
      <c r="H36" s="24">
        <f t="shared" si="3"/>
        <v>-11.290070367474598</v>
      </c>
      <c r="I36" s="93">
        <f t="shared" si="6"/>
        <v>7942.2000000000007</v>
      </c>
    </row>
    <row r="37" spans="1:9" ht="12.75" customHeight="1">
      <c r="A37" s="2" t="s">
        <v>39</v>
      </c>
      <c r="B37" s="1" t="s">
        <v>32</v>
      </c>
      <c r="C37" s="4" t="s">
        <v>62</v>
      </c>
      <c r="D37" s="22">
        <v>7501.8</v>
      </c>
      <c r="E37" s="22">
        <f t="shared" si="9"/>
        <v>6251.5</v>
      </c>
      <c r="F37" s="22">
        <v>7906</v>
      </c>
      <c r="G37" s="25">
        <f>F37-E37</f>
        <v>1654.5</v>
      </c>
      <c r="H37" s="24">
        <f t="shared" si="3"/>
        <v>26.465648244421345</v>
      </c>
      <c r="I37" s="93">
        <f t="shared" si="6"/>
        <v>11859</v>
      </c>
    </row>
    <row r="38" spans="1:9" ht="12.75" hidden="1" customHeight="1">
      <c r="A38" s="2"/>
      <c r="B38" s="7" t="s">
        <v>147</v>
      </c>
      <c r="C38" s="4" t="s">
        <v>62</v>
      </c>
      <c r="D38" s="22"/>
      <c r="E38" s="22">
        <f t="shared" si="9"/>
        <v>0</v>
      </c>
      <c r="F38" s="22"/>
      <c r="G38" s="25">
        <f t="shared" si="2"/>
        <v>0</v>
      </c>
      <c r="H38" s="24" t="e">
        <f t="shared" si="3"/>
        <v>#DIV/0!</v>
      </c>
      <c r="I38" s="93">
        <f t="shared" si="6"/>
        <v>0</v>
      </c>
    </row>
    <row r="39" spans="1:9" ht="12.75" hidden="1" customHeight="1">
      <c r="A39" s="2"/>
      <c r="B39" s="8" t="s">
        <v>148</v>
      </c>
      <c r="C39" s="4" t="s">
        <v>62</v>
      </c>
      <c r="D39" s="22"/>
      <c r="E39" s="22">
        <f t="shared" si="9"/>
        <v>0</v>
      </c>
      <c r="F39" s="22"/>
      <c r="G39" s="25">
        <f t="shared" si="2"/>
        <v>0</v>
      </c>
      <c r="H39" s="24" t="e">
        <f t="shared" si="3"/>
        <v>#DIV/0!</v>
      </c>
      <c r="I39" s="93">
        <f t="shared" si="6"/>
        <v>0</v>
      </c>
    </row>
    <row r="40" spans="1:9" ht="12.75" hidden="1" customHeight="1">
      <c r="A40" s="2"/>
      <c r="B40" s="8" t="s">
        <v>149</v>
      </c>
      <c r="C40" s="4" t="s">
        <v>62</v>
      </c>
      <c r="D40" s="22"/>
      <c r="E40" s="22">
        <f t="shared" si="9"/>
        <v>0</v>
      </c>
      <c r="F40" s="22"/>
      <c r="G40" s="25">
        <f t="shared" si="2"/>
        <v>0</v>
      </c>
      <c r="H40" s="24" t="e">
        <f t="shared" si="3"/>
        <v>#DIV/0!</v>
      </c>
      <c r="I40" s="93">
        <f t="shared" si="6"/>
        <v>0</v>
      </c>
    </row>
    <row r="41" spans="1:9" ht="12.75" hidden="1" customHeight="1">
      <c r="A41" s="2"/>
      <c r="B41" s="8" t="s">
        <v>152</v>
      </c>
      <c r="C41" s="4" t="s">
        <v>62</v>
      </c>
      <c r="D41" s="22"/>
      <c r="E41" s="22">
        <f t="shared" si="9"/>
        <v>0</v>
      </c>
      <c r="F41" s="22"/>
      <c r="G41" s="25">
        <f t="shared" si="2"/>
        <v>0</v>
      </c>
      <c r="H41" s="24" t="e">
        <f t="shared" si="3"/>
        <v>#DIV/0!</v>
      </c>
      <c r="I41" s="93">
        <f t="shared" si="6"/>
        <v>0</v>
      </c>
    </row>
    <row r="42" spans="1:9" ht="12.75" customHeight="1">
      <c r="A42" s="2" t="s">
        <v>40</v>
      </c>
      <c r="B42" s="1" t="s">
        <v>33</v>
      </c>
      <c r="C42" s="4" t="s">
        <v>62</v>
      </c>
      <c r="D42" s="22">
        <v>30000</v>
      </c>
      <c r="E42" s="22">
        <f t="shared" si="9"/>
        <v>25000</v>
      </c>
      <c r="F42" s="22">
        <v>34673.800000000003</v>
      </c>
      <c r="G42" s="25">
        <f t="shared" si="2"/>
        <v>9673.8000000000029</v>
      </c>
      <c r="H42" s="24">
        <f t="shared" si="3"/>
        <v>38.695200000000028</v>
      </c>
      <c r="I42" s="93">
        <f t="shared" si="6"/>
        <v>52010.700000000004</v>
      </c>
    </row>
    <row r="43" spans="1:9" ht="12.75" customHeight="1">
      <c r="A43" s="2" t="s">
        <v>41</v>
      </c>
      <c r="B43" s="1" t="s">
        <v>169</v>
      </c>
      <c r="C43" s="4" t="s">
        <v>62</v>
      </c>
      <c r="D43" s="28">
        <f t="shared" ref="D43" si="10">SUM(D44:D82)</f>
        <v>4112.25</v>
      </c>
      <c r="E43" s="28">
        <f>SUM(E44:E82)</f>
        <v>3426.875</v>
      </c>
      <c r="F43" s="28">
        <f>SUM(F44:F82)</f>
        <v>26979.700000000004</v>
      </c>
      <c r="G43" s="25">
        <f t="shared" si="2"/>
        <v>23552.825000000004</v>
      </c>
      <c r="H43" s="24">
        <f t="shared" si="3"/>
        <v>687.29746489148283</v>
      </c>
      <c r="I43" s="28">
        <f>SUM(I44:I82)</f>
        <v>40469.550000000003</v>
      </c>
    </row>
    <row r="44" spans="1:9" ht="12.75" customHeight="1">
      <c r="A44" s="2" t="s">
        <v>245</v>
      </c>
      <c r="B44" s="1" t="s">
        <v>91</v>
      </c>
      <c r="C44" s="4" t="s">
        <v>62</v>
      </c>
      <c r="D44" s="22">
        <v>0.65</v>
      </c>
      <c r="E44" s="22">
        <f>D44/12*10</f>
        <v>0.54166666666666674</v>
      </c>
      <c r="F44" s="22">
        <v>12.6</v>
      </c>
      <c r="G44" s="25">
        <f t="shared" si="2"/>
        <v>12.058333333333334</v>
      </c>
      <c r="H44" s="24">
        <f>(F44/E44*100)-100</f>
        <v>2226.1538461538457</v>
      </c>
      <c r="I44" s="93">
        <f t="shared" si="6"/>
        <v>18.899999999999999</v>
      </c>
    </row>
    <row r="45" spans="1:9" ht="12.75" customHeight="1">
      <c r="A45" s="2" t="s">
        <v>246</v>
      </c>
      <c r="B45" s="1" t="s">
        <v>8</v>
      </c>
      <c r="C45" s="4" t="s">
        <v>62</v>
      </c>
      <c r="D45" s="22">
        <v>266.7</v>
      </c>
      <c r="E45" s="22">
        <f t="shared" ref="E45:E75" si="11">D45/12*10</f>
        <v>222.24999999999997</v>
      </c>
      <c r="F45" s="22">
        <v>297.60000000000002</v>
      </c>
      <c r="G45" s="25">
        <f t="shared" si="2"/>
        <v>75.350000000000051</v>
      </c>
      <c r="H45" s="24">
        <f t="shared" si="3"/>
        <v>33.903262092238492</v>
      </c>
      <c r="I45" s="93">
        <f t="shared" si="6"/>
        <v>446.40000000000003</v>
      </c>
    </row>
    <row r="46" spans="1:9" ht="12.75" customHeight="1">
      <c r="A46" s="2" t="s">
        <v>247</v>
      </c>
      <c r="B46" s="1" t="s">
        <v>11</v>
      </c>
      <c r="C46" s="4" t="s">
        <v>62</v>
      </c>
      <c r="D46" s="22">
        <v>144.6</v>
      </c>
      <c r="E46" s="22">
        <f t="shared" si="11"/>
        <v>120.49999999999999</v>
      </c>
      <c r="F46" s="22">
        <v>257</v>
      </c>
      <c r="G46" s="25">
        <f t="shared" si="2"/>
        <v>136.5</v>
      </c>
      <c r="H46" s="24">
        <f t="shared" si="3"/>
        <v>113.27800829875522</v>
      </c>
      <c r="I46" s="93">
        <f t="shared" si="6"/>
        <v>385.5</v>
      </c>
    </row>
    <row r="47" spans="1:9" ht="12.75" customHeight="1">
      <c r="A47" s="2" t="s">
        <v>248</v>
      </c>
      <c r="B47" s="1" t="s">
        <v>117</v>
      </c>
      <c r="C47" s="4" t="s">
        <v>62</v>
      </c>
      <c r="D47" s="22">
        <v>46.2</v>
      </c>
      <c r="E47" s="22">
        <f t="shared" si="11"/>
        <v>38.5</v>
      </c>
      <c r="F47" s="22">
        <v>205.2</v>
      </c>
      <c r="G47" s="25">
        <f t="shared" si="2"/>
        <v>166.7</v>
      </c>
      <c r="H47" s="24">
        <f t="shared" si="3"/>
        <v>432.98701298701292</v>
      </c>
      <c r="I47" s="93">
        <f t="shared" si="6"/>
        <v>307.79999999999995</v>
      </c>
    </row>
    <row r="48" spans="1:9" ht="12.75" customHeight="1">
      <c r="A48" s="2" t="s">
        <v>249</v>
      </c>
      <c r="B48" s="1" t="s">
        <v>119</v>
      </c>
      <c r="C48" s="4" t="s">
        <v>62</v>
      </c>
      <c r="D48" s="22">
        <v>2057.3000000000002</v>
      </c>
      <c r="E48" s="22">
        <f t="shared" si="11"/>
        <v>1714.416666666667</v>
      </c>
      <c r="F48" s="22">
        <v>3677.8</v>
      </c>
      <c r="G48" s="25">
        <f t="shared" si="2"/>
        <v>1963.3833333333332</v>
      </c>
      <c r="H48" s="24">
        <f t="shared" si="3"/>
        <v>114.52194624021774</v>
      </c>
      <c r="I48" s="93">
        <f t="shared" si="6"/>
        <v>5516.7000000000007</v>
      </c>
    </row>
    <row r="49" spans="1:9" ht="12.75" customHeight="1">
      <c r="A49" s="2" t="s">
        <v>250</v>
      </c>
      <c r="B49" s="1" t="s">
        <v>164</v>
      </c>
      <c r="C49" s="4" t="s">
        <v>62</v>
      </c>
      <c r="D49" s="23">
        <v>0</v>
      </c>
      <c r="E49" s="22">
        <f t="shared" si="11"/>
        <v>0</v>
      </c>
      <c r="F49" s="22">
        <v>10190</v>
      </c>
      <c r="G49" s="25">
        <f t="shared" si="2"/>
        <v>10190</v>
      </c>
      <c r="H49" s="24">
        <v>0</v>
      </c>
      <c r="I49" s="93">
        <f t="shared" si="6"/>
        <v>15285</v>
      </c>
    </row>
    <row r="50" spans="1:9" ht="24" customHeight="1">
      <c r="A50" s="2" t="s">
        <v>251</v>
      </c>
      <c r="B50" s="8" t="s">
        <v>163</v>
      </c>
      <c r="C50" s="4" t="s">
        <v>62</v>
      </c>
      <c r="D50" s="22">
        <v>139.9</v>
      </c>
      <c r="E50" s="22">
        <f t="shared" si="11"/>
        <v>116.58333333333333</v>
      </c>
      <c r="F50" s="22">
        <v>20.6</v>
      </c>
      <c r="G50" s="23">
        <f t="shared" si="2"/>
        <v>-95.98333333333332</v>
      </c>
      <c r="H50" s="22">
        <f t="shared" si="3"/>
        <v>-82.330235882773408</v>
      </c>
      <c r="I50" s="93">
        <f t="shared" si="6"/>
        <v>30.900000000000002</v>
      </c>
    </row>
    <row r="51" spans="1:9" ht="12.75" customHeight="1">
      <c r="A51" s="2" t="s">
        <v>252</v>
      </c>
      <c r="B51" s="7" t="s">
        <v>165</v>
      </c>
      <c r="C51" s="4" t="s">
        <v>62</v>
      </c>
      <c r="D51" s="23">
        <v>0</v>
      </c>
      <c r="E51" s="22">
        <f t="shared" si="11"/>
        <v>0</v>
      </c>
      <c r="F51" s="23">
        <v>0</v>
      </c>
      <c r="G51" s="25">
        <f t="shared" si="2"/>
        <v>0</v>
      </c>
      <c r="H51" s="24">
        <v>0</v>
      </c>
      <c r="I51" s="93">
        <f t="shared" si="6"/>
        <v>0</v>
      </c>
    </row>
    <row r="52" spans="1:9" ht="12.75" customHeight="1">
      <c r="A52" s="2" t="s">
        <v>253</v>
      </c>
      <c r="B52" s="34" t="s">
        <v>166</v>
      </c>
      <c r="C52" s="4" t="s">
        <v>62</v>
      </c>
      <c r="D52" s="22">
        <v>15.2</v>
      </c>
      <c r="E52" s="22">
        <f t="shared" si="11"/>
        <v>12.666666666666666</v>
      </c>
      <c r="F52" s="22">
        <v>131.4</v>
      </c>
      <c r="G52" s="25">
        <f t="shared" si="2"/>
        <v>118.73333333333333</v>
      </c>
      <c r="H52" s="24">
        <f t="shared" si="3"/>
        <v>937.36842105263167</v>
      </c>
      <c r="I52" s="93">
        <f t="shared" si="6"/>
        <v>197.10000000000002</v>
      </c>
    </row>
    <row r="53" spans="1:9" ht="12.75" customHeight="1">
      <c r="A53" s="2" t="s">
        <v>254</v>
      </c>
      <c r="B53" s="7" t="s">
        <v>190</v>
      </c>
      <c r="C53" s="4" t="s">
        <v>62</v>
      </c>
      <c r="D53" s="22">
        <v>0</v>
      </c>
      <c r="E53" s="22">
        <f t="shared" si="11"/>
        <v>0</v>
      </c>
      <c r="F53" s="23">
        <v>0</v>
      </c>
      <c r="G53" s="25">
        <f t="shared" si="2"/>
        <v>0</v>
      </c>
      <c r="H53" s="24">
        <v>0</v>
      </c>
      <c r="I53" s="93">
        <f t="shared" si="6"/>
        <v>0</v>
      </c>
    </row>
    <row r="54" spans="1:9" ht="12.75" customHeight="1">
      <c r="A54" s="2" t="s">
        <v>255</v>
      </c>
      <c r="B54" s="34" t="s">
        <v>170</v>
      </c>
      <c r="C54" s="4" t="s">
        <v>62</v>
      </c>
      <c r="D54" s="22">
        <v>0</v>
      </c>
      <c r="E54" s="22">
        <f t="shared" si="11"/>
        <v>0</v>
      </c>
      <c r="F54" s="23">
        <v>0</v>
      </c>
      <c r="G54" s="25">
        <f t="shared" si="2"/>
        <v>0</v>
      </c>
      <c r="H54" s="24">
        <v>0</v>
      </c>
      <c r="I54" s="93">
        <f t="shared" si="6"/>
        <v>0</v>
      </c>
    </row>
    <row r="55" spans="1:9" ht="12.75" customHeight="1">
      <c r="A55" s="2" t="s">
        <v>256</v>
      </c>
      <c r="B55" s="7" t="s">
        <v>171</v>
      </c>
      <c r="C55" s="4" t="s">
        <v>62</v>
      </c>
      <c r="D55" s="23">
        <v>0</v>
      </c>
      <c r="E55" s="22">
        <f t="shared" si="11"/>
        <v>0</v>
      </c>
      <c r="F55" s="23">
        <v>0</v>
      </c>
      <c r="G55" s="25">
        <f t="shared" si="2"/>
        <v>0</v>
      </c>
      <c r="H55" s="24">
        <v>0</v>
      </c>
      <c r="I55" s="93">
        <f t="shared" si="6"/>
        <v>0</v>
      </c>
    </row>
    <row r="56" spans="1:9" ht="12.75" customHeight="1">
      <c r="A56" s="2" t="s">
        <v>257</v>
      </c>
      <c r="B56" s="7" t="s">
        <v>145</v>
      </c>
      <c r="C56" s="4" t="s">
        <v>62</v>
      </c>
      <c r="D56" s="22">
        <v>0</v>
      </c>
      <c r="E56" s="22">
        <f t="shared" si="11"/>
        <v>0</v>
      </c>
      <c r="F56" s="23">
        <v>0</v>
      </c>
      <c r="G56" s="25">
        <f t="shared" si="2"/>
        <v>0</v>
      </c>
      <c r="H56" s="24">
        <v>0</v>
      </c>
      <c r="I56" s="93">
        <f t="shared" si="6"/>
        <v>0</v>
      </c>
    </row>
    <row r="57" spans="1:9" ht="12.75" customHeight="1">
      <c r="A57" s="2" t="s">
        <v>258</v>
      </c>
      <c r="B57" s="7" t="s">
        <v>168</v>
      </c>
      <c r="C57" s="4" t="s">
        <v>62</v>
      </c>
      <c r="D57" s="22">
        <v>48.6</v>
      </c>
      <c r="E57" s="22">
        <f t="shared" si="11"/>
        <v>40.5</v>
      </c>
      <c r="F57" s="22">
        <v>97.8</v>
      </c>
      <c r="G57" s="25">
        <f t="shared" si="2"/>
        <v>57.3</v>
      </c>
      <c r="H57" s="24">
        <f t="shared" si="3"/>
        <v>141.48148148148147</v>
      </c>
      <c r="I57" s="93">
        <f t="shared" si="6"/>
        <v>146.69999999999999</v>
      </c>
    </row>
    <row r="58" spans="1:9" ht="12.75" customHeight="1">
      <c r="A58" s="2" t="s">
        <v>259</v>
      </c>
      <c r="B58" s="7" t="s">
        <v>160</v>
      </c>
      <c r="C58" s="4" t="s">
        <v>62</v>
      </c>
      <c r="D58" s="22">
        <v>0</v>
      </c>
      <c r="E58" s="22">
        <f t="shared" si="11"/>
        <v>0</v>
      </c>
      <c r="F58" s="23">
        <v>0</v>
      </c>
      <c r="G58" s="25">
        <f t="shared" si="2"/>
        <v>0</v>
      </c>
      <c r="H58" s="24">
        <v>0</v>
      </c>
      <c r="I58" s="93">
        <f t="shared" si="6"/>
        <v>0</v>
      </c>
    </row>
    <row r="59" spans="1:9" ht="12.75" customHeight="1">
      <c r="A59" s="2" t="s">
        <v>260</v>
      </c>
      <c r="B59" s="7" t="s">
        <v>297</v>
      </c>
      <c r="C59" s="4" t="s">
        <v>62</v>
      </c>
      <c r="D59" s="22">
        <v>10.199999999999999</v>
      </c>
      <c r="E59" s="22">
        <f t="shared" si="11"/>
        <v>8.5</v>
      </c>
      <c r="F59" s="22">
        <v>11.5</v>
      </c>
      <c r="G59" s="25">
        <f t="shared" si="2"/>
        <v>3</v>
      </c>
      <c r="H59" s="24">
        <f t="shared" si="3"/>
        <v>35.29411764705884</v>
      </c>
      <c r="I59" s="93">
        <f t="shared" si="6"/>
        <v>17.25</v>
      </c>
    </row>
    <row r="60" spans="1:9" ht="12.75" customHeight="1">
      <c r="A60" s="2" t="s">
        <v>261</v>
      </c>
      <c r="B60" s="7" t="s">
        <v>191</v>
      </c>
      <c r="C60" s="4" t="s">
        <v>62</v>
      </c>
      <c r="D60" s="22">
        <v>329.9</v>
      </c>
      <c r="E60" s="22">
        <f t="shared" si="11"/>
        <v>274.91666666666663</v>
      </c>
      <c r="F60" s="22">
        <v>1223.0999999999999</v>
      </c>
      <c r="G60" s="25">
        <f t="shared" si="2"/>
        <v>948.18333333333328</v>
      </c>
      <c r="H60" s="24">
        <f t="shared" si="3"/>
        <v>344.89845407699306</v>
      </c>
      <c r="I60" s="93">
        <f t="shared" si="6"/>
        <v>1834.6499999999999</v>
      </c>
    </row>
    <row r="61" spans="1:9" ht="12.75" customHeight="1">
      <c r="A61" s="2" t="s">
        <v>262</v>
      </c>
      <c r="B61" s="7" t="s">
        <v>173</v>
      </c>
      <c r="C61" s="4" t="s">
        <v>62</v>
      </c>
      <c r="D61" s="22">
        <v>1.9</v>
      </c>
      <c r="E61" s="22">
        <f t="shared" si="11"/>
        <v>1.5833333333333333</v>
      </c>
      <c r="F61" s="22">
        <v>10.7</v>
      </c>
      <c r="G61" s="25">
        <f t="shared" si="2"/>
        <v>9.1166666666666654</v>
      </c>
      <c r="H61" s="24">
        <f t="shared" si="3"/>
        <v>575.78947368421052</v>
      </c>
      <c r="I61" s="93">
        <f t="shared" si="6"/>
        <v>16.049999999999997</v>
      </c>
    </row>
    <row r="62" spans="1:9" ht="12.75" customHeight="1">
      <c r="A62" s="2" t="s">
        <v>263</v>
      </c>
      <c r="B62" s="8" t="s">
        <v>302</v>
      </c>
      <c r="C62" s="4" t="s">
        <v>62</v>
      </c>
      <c r="D62" s="22">
        <v>0</v>
      </c>
      <c r="E62" s="22">
        <f t="shared" si="11"/>
        <v>0</v>
      </c>
      <c r="F62" s="22">
        <v>0</v>
      </c>
      <c r="G62" s="25">
        <f t="shared" si="2"/>
        <v>0</v>
      </c>
      <c r="H62" s="24">
        <v>0</v>
      </c>
      <c r="I62" s="93">
        <f t="shared" si="6"/>
        <v>0</v>
      </c>
    </row>
    <row r="63" spans="1:9" ht="12.75" customHeight="1">
      <c r="A63" s="2" t="s">
        <v>264</v>
      </c>
      <c r="B63" s="8" t="s">
        <v>174</v>
      </c>
      <c r="C63" s="4" t="s">
        <v>62</v>
      </c>
      <c r="D63" s="22">
        <v>0</v>
      </c>
      <c r="E63" s="22">
        <f t="shared" si="11"/>
        <v>0</v>
      </c>
      <c r="F63" s="22">
        <v>0</v>
      </c>
      <c r="G63" s="25">
        <f t="shared" si="2"/>
        <v>0</v>
      </c>
      <c r="H63" s="24">
        <v>0</v>
      </c>
      <c r="I63" s="93">
        <f t="shared" si="6"/>
        <v>0</v>
      </c>
    </row>
    <row r="64" spans="1:9" ht="12.75" customHeight="1">
      <c r="A64" s="2" t="s">
        <v>265</v>
      </c>
      <c r="B64" s="8" t="s">
        <v>185</v>
      </c>
      <c r="C64" s="4" t="s">
        <v>62</v>
      </c>
      <c r="D64" s="23">
        <v>0</v>
      </c>
      <c r="E64" s="22">
        <f t="shared" si="11"/>
        <v>0</v>
      </c>
      <c r="F64" s="22">
        <v>4434.8999999999996</v>
      </c>
      <c r="G64" s="25">
        <f t="shared" si="2"/>
        <v>4434.8999999999996</v>
      </c>
      <c r="H64" s="24">
        <v>0</v>
      </c>
      <c r="I64" s="93">
        <f t="shared" si="6"/>
        <v>6652.3499999999995</v>
      </c>
    </row>
    <row r="65" spans="1:9" ht="12.75" customHeight="1">
      <c r="A65" s="2" t="s">
        <v>266</v>
      </c>
      <c r="B65" s="7" t="s">
        <v>135</v>
      </c>
      <c r="C65" s="4" t="s">
        <v>62</v>
      </c>
      <c r="D65" s="22">
        <v>0</v>
      </c>
      <c r="E65" s="22">
        <f t="shared" si="11"/>
        <v>0</v>
      </c>
      <c r="F65" s="22">
        <v>6.2</v>
      </c>
      <c r="G65" s="25">
        <f t="shared" si="2"/>
        <v>6.2</v>
      </c>
      <c r="H65" s="24">
        <v>0</v>
      </c>
      <c r="I65" s="93">
        <f t="shared" si="6"/>
        <v>9.3000000000000007</v>
      </c>
    </row>
    <row r="66" spans="1:9" ht="12.75" customHeight="1">
      <c r="A66" s="2" t="s">
        <v>267</v>
      </c>
      <c r="B66" s="7" t="s">
        <v>142</v>
      </c>
      <c r="C66" s="4" t="s">
        <v>62</v>
      </c>
      <c r="D66" s="22">
        <v>0</v>
      </c>
      <c r="E66" s="22">
        <f>D66/12*10</f>
        <v>0</v>
      </c>
      <c r="F66" s="22">
        <v>0</v>
      </c>
      <c r="G66" s="25">
        <f t="shared" si="2"/>
        <v>0</v>
      </c>
      <c r="H66" s="24">
        <v>0</v>
      </c>
      <c r="I66" s="93">
        <f t="shared" si="6"/>
        <v>0</v>
      </c>
    </row>
    <row r="67" spans="1:9" ht="12.75" customHeight="1">
      <c r="A67" s="2" t="s">
        <v>268</v>
      </c>
      <c r="B67" s="7" t="s">
        <v>188</v>
      </c>
      <c r="C67" s="4" t="s">
        <v>62</v>
      </c>
      <c r="D67" s="22">
        <v>0</v>
      </c>
      <c r="E67" s="22">
        <f t="shared" si="11"/>
        <v>0</v>
      </c>
      <c r="F67" s="23">
        <v>0</v>
      </c>
      <c r="G67" s="25">
        <f t="shared" si="2"/>
        <v>0</v>
      </c>
      <c r="H67" s="24">
        <v>0</v>
      </c>
      <c r="I67" s="93">
        <f t="shared" si="6"/>
        <v>0</v>
      </c>
    </row>
    <row r="68" spans="1:9" ht="12.75" customHeight="1">
      <c r="A68" s="2" t="s">
        <v>269</v>
      </c>
      <c r="B68" s="7" t="s">
        <v>189</v>
      </c>
      <c r="C68" s="4" t="s">
        <v>62</v>
      </c>
      <c r="D68" s="22">
        <v>0</v>
      </c>
      <c r="E68" s="22">
        <f t="shared" si="11"/>
        <v>0</v>
      </c>
      <c r="F68" s="22">
        <v>0</v>
      </c>
      <c r="G68" s="25">
        <f t="shared" si="2"/>
        <v>0</v>
      </c>
      <c r="H68" s="24">
        <v>0</v>
      </c>
      <c r="I68" s="93">
        <f t="shared" si="6"/>
        <v>0</v>
      </c>
    </row>
    <row r="69" spans="1:9" ht="12.75" customHeight="1">
      <c r="A69" s="2" t="s">
        <v>270</v>
      </c>
      <c r="B69" s="8" t="s">
        <v>178</v>
      </c>
      <c r="C69" s="4" t="s">
        <v>62</v>
      </c>
      <c r="D69" s="22">
        <v>0</v>
      </c>
      <c r="E69" s="22">
        <f t="shared" si="11"/>
        <v>0</v>
      </c>
      <c r="F69" s="22">
        <v>0</v>
      </c>
      <c r="G69" s="25">
        <f t="shared" si="2"/>
        <v>0</v>
      </c>
      <c r="H69" s="24">
        <v>0</v>
      </c>
      <c r="I69" s="93">
        <f t="shared" si="6"/>
        <v>0</v>
      </c>
    </row>
    <row r="70" spans="1:9" ht="12.75" customHeight="1">
      <c r="A70" s="2" t="s">
        <v>271</v>
      </c>
      <c r="B70" s="7" t="s">
        <v>93</v>
      </c>
      <c r="C70" s="4" t="s">
        <v>62</v>
      </c>
      <c r="D70" s="22">
        <v>17.899999999999999</v>
      </c>
      <c r="E70" s="22">
        <f t="shared" si="11"/>
        <v>14.916666666666664</v>
      </c>
      <c r="F70" s="22">
        <v>277.89999999999998</v>
      </c>
      <c r="G70" s="25">
        <f t="shared" si="2"/>
        <v>262.98333333333329</v>
      </c>
      <c r="H70" s="24">
        <f t="shared" si="3"/>
        <v>1763.0167597765364</v>
      </c>
      <c r="I70" s="93">
        <f t="shared" si="6"/>
        <v>416.84999999999997</v>
      </c>
    </row>
    <row r="71" spans="1:9" ht="12.75" customHeight="1">
      <c r="A71" s="2" t="s">
        <v>272</v>
      </c>
      <c r="B71" s="7" t="s">
        <v>198</v>
      </c>
      <c r="C71" s="4" t="s">
        <v>62</v>
      </c>
      <c r="D71" s="22">
        <v>0</v>
      </c>
      <c r="E71" s="22">
        <f t="shared" si="11"/>
        <v>0</v>
      </c>
      <c r="F71" s="23">
        <v>0</v>
      </c>
      <c r="G71" s="25">
        <f t="shared" si="2"/>
        <v>0</v>
      </c>
      <c r="H71" s="24">
        <v>0</v>
      </c>
      <c r="I71" s="93">
        <f t="shared" si="6"/>
        <v>0</v>
      </c>
    </row>
    <row r="72" spans="1:9" ht="12.75" customHeight="1">
      <c r="A72" s="2" t="s">
        <v>273</v>
      </c>
      <c r="B72" s="7" t="s">
        <v>194</v>
      </c>
      <c r="C72" s="4" t="s">
        <v>62</v>
      </c>
      <c r="D72" s="22">
        <v>0</v>
      </c>
      <c r="E72" s="22">
        <f t="shared" si="11"/>
        <v>0</v>
      </c>
      <c r="F72" s="23">
        <v>0</v>
      </c>
      <c r="G72" s="25">
        <f t="shared" si="2"/>
        <v>0</v>
      </c>
      <c r="H72" s="24">
        <v>0</v>
      </c>
      <c r="I72" s="93">
        <f t="shared" si="6"/>
        <v>0</v>
      </c>
    </row>
    <row r="73" spans="1:9" ht="12.75" customHeight="1">
      <c r="A73" s="2" t="s">
        <v>274</v>
      </c>
      <c r="B73" s="7" t="s">
        <v>141</v>
      </c>
      <c r="C73" s="4" t="s">
        <v>62</v>
      </c>
      <c r="D73" s="22">
        <v>16.100000000000001</v>
      </c>
      <c r="E73" s="22">
        <f t="shared" si="11"/>
        <v>13.416666666666668</v>
      </c>
      <c r="F73" s="22">
        <v>103.2</v>
      </c>
      <c r="G73" s="25">
        <f t="shared" si="2"/>
        <v>89.783333333333331</v>
      </c>
      <c r="H73" s="24">
        <f t="shared" si="3"/>
        <v>669.1925465838508</v>
      </c>
      <c r="I73" s="93">
        <f t="shared" si="6"/>
        <v>154.80000000000001</v>
      </c>
    </row>
    <row r="74" spans="1:9" ht="12.75" customHeight="1">
      <c r="A74" s="2" t="s">
        <v>275</v>
      </c>
      <c r="B74" s="7" t="s">
        <v>193</v>
      </c>
      <c r="C74" s="4" t="s">
        <v>62</v>
      </c>
      <c r="D74" s="22">
        <v>0</v>
      </c>
      <c r="E74" s="22">
        <f t="shared" si="11"/>
        <v>0</v>
      </c>
      <c r="F74" s="23">
        <v>0</v>
      </c>
      <c r="G74" s="25">
        <f t="shared" si="2"/>
        <v>0</v>
      </c>
      <c r="H74" s="24">
        <v>0</v>
      </c>
      <c r="I74" s="93">
        <f t="shared" si="6"/>
        <v>0</v>
      </c>
    </row>
    <row r="75" spans="1:9" ht="12.75" customHeight="1">
      <c r="A75" s="2" t="s">
        <v>276</v>
      </c>
      <c r="B75" s="7" t="s">
        <v>199</v>
      </c>
      <c r="C75" s="4" t="s">
        <v>62</v>
      </c>
      <c r="D75" s="22">
        <v>0</v>
      </c>
      <c r="E75" s="22">
        <f t="shared" si="11"/>
        <v>0</v>
      </c>
      <c r="F75" s="23">
        <v>0</v>
      </c>
      <c r="G75" s="25">
        <f t="shared" si="2"/>
        <v>0</v>
      </c>
      <c r="H75" s="24">
        <v>0</v>
      </c>
      <c r="I75" s="93">
        <f t="shared" si="6"/>
        <v>0</v>
      </c>
    </row>
    <row r="76" spans="1:9" ht="16.5" customHeight="1">
      <c r="A76" s="124" t="s">
        <v>18</v>
      </c>
      <c r="B76" s="124" t="s">
        <v>296</v>
      </c>
      <c r="C76" s="124" t="s">
        <v>60</v>
      </c>
      <c r="D76" s="124" t="s">
        <v>304</v>
      </c>
      <c r="E76" s="124" t="s">
        <v>325</v>
      </c>
      <c r="F76" s="124" t="s">
        <v>326</v>
      </c>
      <c r="G76" s="124" t="s">
        <v>305</v>
      </c>
      <c r="H76" s="124" t="s">
        <v>324</v>
      </c>
      <c r="I76" s="124" t="s">
        <v>322</v>
      </c>
    </row>
    <row r="77" spans="1:9" ht="32.25" customHeight="1">
      <c r="A77" s="124"/>
      <c r="B77" s="124"/>
      <c r="C77" s="124"/>
      <c r="D77" s="123"/>
      <c r="E77" s="123"/>
      <c r="F77" s="123"/>
      <c r="G77" s="124"/>
      <c r="H77" s="124"/>
      <c r="I77" s="124"/>
    </row>
    <row r="78" spans="1:9" ht="12.75" customHeight="1">
      <c r="A78" s="2" t="s">
        <v>277</v>
      </c>
      <c r="B78" s="7" t="s">
        <v>197</v>
      </c>
      <c r="C78" s="4" t="s">
        <v>62</v>
      </c>
      <c r="D78" s="22">
        <v>284.60000000000002</v>
      </c>
      <c r="E78" s="22">
        <f>D78/12*10</f>
        <v>237.16666666666669</v>
      </c>
      <c r="F78" s="22">
        <v>352</v>
      </c>
      <c r="G78" s="25">
        <f t="shared" ref="G78" si="12">F78-E78</f>
        <v>114.83333333333331</v>
      </c>
      <c r="H78" s="24">
        <f t="shared" ref="H78:H141" si="13">(F78/E78*100)-100</f>
        <v>48.418833450456759</v>
      </c>
      <c r="I78" s="93">
        <f t="shared" ref="I78:I82" si="14">F78/8*12</f>
        <v>528</v>
      </c>
    </row>
    <row r="79" spans="1:9" ht="12.75" customHeight="1">
      <c r="A79" s="2" t="s">
        <v>278</v>
      </c>
      <c r="B79" s="7" t="s">
        <v>196</v>
      </c>
      <c r="C79" s="4" t="s">
        <v>62</v>
      </c>
      <c r="D79" s="22">
        <v>0</v>
      </c>
      <c r="E79" s="22">
        <f t="shared" ref="E79:E82" si="15">D79/12*10</f>
        <v>0</v>
      </c>
      <c r="F79" s="23">
        <v>0</v>
      </c>
      <c r="G79" s="25">
        <f t="shared" ref="G79:G82" si="16">F79-E79</f>
        <v>0</v>
      </c>
      <c r="H79" s="24">
        <v>0</v>
      </c>
      <c r="I79" s="93">
        <f t="shared" si="14"/>
        <v>0</v>
      </c>
    </row>
    <row r="80" spans="1:9" ht="12.75" customHeight="1">
      <c r="A80" s="2" t="s">
        <v>279</v>
      </c>
      <c r="B80" s="7" t="s">
        <v>200</v>
      </c>
      <c r="C80" s="4" t="s">
        <v>62</v>
      </c>
      <c r="D80" s="22">
        <v>0.1</v>
      </c>
      <c r="E80" s="22">
        <f t="shared" si="15"/>
        <v>8.3333333333333329E-2</v>
      </c>
      <c r="F80" s="22">
        <v>0.1</v>
      </c>
      <c r="G80" s="25">
        <f t="shared" si="16"/>
        <v>1.6666666666666677E-2</v>
      </c>
      <c r="H80" s="24">
        <f t="shared" si="13"/>
        <v>20.000000000000014</v>
      </c>
      <c r="I80" s="93">
        <f t="shared" si="14"/>
        <v>0.15000000000000002</v>
      </c>
    </row>
    <row r="81" spans="1:9" ht="12.75" customHeight="1">
      <c r="A81" s="2" t="s">
        <v>280</v>
      </c>
      <c r="B81" s="7" t="s">
        <v>140</v>
      </c>
      <c r="C81" s="4" t="s">
        <v>62</v>
      </c>
      <c r="D81" s="22">
        <v>1.6</v>
      </c>
      <c r="E81" s="22">
        <f t="shared" si="15"/>
        <v>1.3333333333333333</v>
      </c>
      <c r="F81" s="22">
        <v>1.2</v>
      </c>
      <c r="G81" s="25">
        <f t="shared" si="16"/>
        <v>-0.1333333333333333</v>
      </c>
      <c r="H81" s="24">
        <f t="shared" si="13"/>
        <v>-10</v>
      </c>
      <c r="I81" s="93">
        <f t="shared" si="14"/>
        <v>1.7999999999999998</v>
      </c>
    </row>
    <row r="82" spans="1:9" ht="12.75" customHeight="1">
      <c r="A82" s="2" t="s">
        <v>281</v>
      </c>
      <c r="B82" s="8" t="s">
        <v>186</v>
      </c>
      <c r="C82" s="4" t="s">
        <v>62</v>
      </c>
      <c r="D82" s="22">
        <v>730.8</v>
      </c>
      <c r="E82" s="22">
        <f t="shared" si="15"/>
        <v>609</v>
      </c>
      <c r="F82" s="22">
        <v>5668.9</v>
      </c>
      <c r="G82" s="25">
        <f t="shared" si="16"/>
        <v>5059.8999999999996</v>
      </c>
      <c r="H82" s="24">
        <f t="shared" si="13"/>
        <v>830.8538587848933</v>
      </c>
      <c r="I82" s="93">
        <f t="shared" si="14"/>
        <v>8503.3499999999985</v>
      </c>
    </row>
    <row r="83" spans="1:9" ht="12.75" customHeight="1">
      <c r="A83" s="105" t="s">
        <v>70</v>
      </c>
      <c r="B83" s="106" t="s">
        <v>58</v>
      </c>
      <c r="C83" s="101" t="s">
        <v>62</v>
      </c>
      <c r="D83" s="27">
        <f>D84+D125+D149+D152</f>
        <v>261814.1</v>
      </c>
      <c r="E83" s="27">
        <f>E84+E125+E149+E152</f>
        <v>218178.41666666669</v>
      </c>
      <c r="F83" s="27">
        <f>F84+F125+F149+F152</f>
        <v>177485.2</v>
      </c>
      <c r="G83" s="31">
        <f t="shared" ref="G83:G85" si="17">F83-E83</f>
        <v>-40693.216666666674</v>
      </c>
      <c r="H83" s="26">
        <f t="shared" si="13"/>
        <v>-18.651348418591667</v>
      </c>
      <c r="I83" s="27">
        <f>I84+I125+I149+I152</f>
        <v>258081.90000000002</v>
      </c>
    </row>
    <row r="84" spans="1:9" ht="12.75" customHeight="1">
      <c r="A84" s="105" t="s">
        <v>10</v>
      </c>
      <c r="B84" s="6" t="s">
        <v>290</v>
      </c>
      <c r="C84" s="101" t="s">
        <v>62</v>
      </c>
      <c r="D84" s="27">
        <f t="shared" ref="D84:E84" si="18">D85+D88+D89+D94+D95+D96</f>
        <v>142828.6</v>
      </c>
      <c r="E84" s="27">
        <f t="shared" si="18"/>
        <v>119023.83333333334</v>
      </c>
      <c r="F84" s="27">
        <f>F85+F88+F89+F94+F95+F96</f>
        <v>125098.3</v>
      </c>
      <c r="G84" s="31">
        <f t="shared" si="17"/>
        <v>6074.4666666666599</v>
      </c>
      <c r="H84" s="26">
        <f t="shared" si="13"/>
        <v>5.1035716936243887</v>
      </c>
      <c r="I84" s="27">
        <f>I85+I88+I89+I94+I95+I96</f>
        <v>187647.45</v>
      </c>
    </row>
    <row r="85" spans="1:9" ht="12.75" customHeight="1">
      <c r="A85" s="2" t="s">
        <v>44</v>
      </c>
      <c r="B85" s="3" t="s">
        <v>43</v>
      </c>
      <c r="C85" s="4" t="s">
        <v>62</v>
      </c>
      <c r="D85" s="24">
        <v>37536.199999999997</v>
      </c>
      <c r="E85" s="22">
        <f>D85/12*10</f>
        <v>31280.166666666664</v>
      </c>
      <c r="F85" s="22">
        <v>32314.2</v>
      </c>
      <c r="G85" s="25">
        <f t="shared" si="17"/>
        <v>1034.0333333333365</v>
      </c>
      <c r="H85" s="24">
        <f t="shared" si="13"/>
        <v>3.305715549256476</v>
      </c>
      <c r="I85" s="93">
        <f t="shared" ref="I85" si="19">F85/8*12</f>
        <v>48471.3</v>
      </c>
    </row>
    <row r="86" spans="1:9" ht="12.75" customHeight="1">
      <c r="A86" s="2"/>
      <c r="B86" s="3" t="s">
        <v>111</v>
      </c>
      <c r="C86" s="4" t="s">
        <v>110</v>
      </c>
      <c r="D86" s="23">
        <f>D85/D87/12*1000</f>
        <v>148953.17460317459</v>
      </c>
      <c r="E86" s="23">
        <f>E85/E87/10*1000</f>
        <v>148953.17460317462</v>
      </c>
      <c r="F86" s="23">
        <f>F85/F87/11*1000</f>
        <v>139888.31168831169</v>
      </c>
      <c r="G86" s="25">
        <f t="shared" ref="G86:G103" si="20">F86-E86</f>
        <v>-9064.8629148629261</v>
      </c>
      <c r="H86" s="24">
        <f t="shared" si="13"/>
        <v>-6.0857131370395905</v>
      </c>
      <c r="I86" s="23">
        <f>I85/I87/12*1000</f>
        <v>192346.42857142855</v>
      </c>
    </row>
    <row r="87" spans="1:9" ht="12.75" customHeight="1">
      <c r="A87" s="2"/>
      <c r="B87" s="3" t="s">
        <v>121</v>
      </c>
      <c r="C87" s="4" t="s">
        <v>112</v>
      </c>
      <c r="D87" s="23">
        <v>21</v>
      </c>
      <c r="E87" s="23">
        <f>D87</f>
        <v>21</v>
      </c>
      <c r="F87" s="23">
        <v>21</v>
      </c>
      <c r="G87" s="25">
        <f t="shared" si="20"/>
        <v>0</v>
      </c>
      <c r="H87" s="24">
        <f t="shared" si="13"/>
        <v>0</v>
      </c>
      <c r="I87" s="33">
        <v>21</v>
      </c>
    </row>
    <row r="88" spans="1:9" ht="12.75" customHeight="1">
      <c r="A88" s="2" t="s">
        <v>45</v>
      </c>
      <c r="B88" s="3" t="s">
        <v>22</v>
      </c>
      <c r="C88" s="4" t="s">
        <v>62</v>
      </c>
      <c r="D88" s="22">
        <v>3209.3</v>
      </c>
      <c r="E88" s="22">
        <f>D88/12*10</f>
        <v>2674.4166666666665</v>
      </c>
      <c r="F88" s="22">
        <v>2881.2</v>
      </c>
      <c r="G88" s="25">
        <f t="shared" si="20"/>
        <v>206.7833333333333</v>
      </c>
      <c r="H88" s="24">
        <f t="shared" si="13"/>
        <v>7.7319041535537423</v>
      </c>
      <c r="I88" s="93">
        <f t="shared" ref="I88:I144" si="21">F88/8*12</f>
        <v>4321.7999999999993</v>
      </c>
    </row>
    <row r="89" spans="1:9" ht="12.75" customHeight="1">
      <c r="A89" s="2" t="s">
        <v>46</v>
      </c>
      <c r="B89" s="3" t="s">
        <v>71</v>
      </c>
      <c r="C89" s="4" t="s">
        <v>62</v>
      </c>
      <c r="D89" s="22">
        <v>97074.9</v>
      </c>
      <c r="E89" s="22">
        <f t="shared" ref="E89:E95" si="22">D89/12*10</f>
        <v>80895.75</v>
      </c>
      <c r="F89" s="22">
        <v>79307.100000000006</v>
      </c>
      <c r="G89" s="25">
        <f t="shared" si="20"/>
        <v>-1588.6499999999942</v>
      </c>
      <c r="H89" s="24">
        <f t="shared" si="13"/>
        <v>-1.9638238102743202</v>
      </c>
      <c r="I89" s="93">
        <f t="shared" si="21"/>
        <v>118960.65000000001</v>
      </c>
    </row>
    <row r="90" spans="1:9" ht="12.75" hidden="1" customHeight="1">
      <c r="A90" s="2"/>
      <c r="B90" s="3" t="s">
        <v>292</v>
      </c>
      <c r="C90" s="4" t="s">
        <v>62</v>
      </c>
      <c r="D90" s="22"/>
      <c r="E90" s="22">
        <f t="shared" si="22"/>
        <v>0</v>
      </c>
      <c r="F90" s="22"/>
      <c r="G90" s="25">
        <f t="shared" si="20"/>
        <v>0</v>
      </c>
      <c r="H90" s="24" t="e">
        <f t="shared" si="13"/>
        <v>#DIV/0!</v>
      </c>
      <c r="I90" s="93">
        <f t="shared" si="21"/>
        <v>0</v>
      </c>
    </row>
    <row r="91" spans="1:9" ht="12.75" hidden="1" customHeight="1">
      <c r="A91" s="2"/>
      <c r="B91" s="3" t="s">
        <v>293</v>
      </c>
      <c r="C91" s="4" t="s">
        <v>62</v>
      </c>
      <c r="D91" s="22"/>
      <c r="E91" s="22">
        <f t="shared" si="22"/>
        <v>0</v>
      </c>
      <c r="F91" s="22"/>
      <c r="G91" s="25">
        <f t="shared" si="20"/>
        <v>0</v>
      </c>
      <c r="H91" s="24" t="e">
        <f t="shared" si="13"/>
        <v>#DIV/0!</v>
      </c>
      <c r="I91" s="93">
        <f t="shared" si="21"/>
        <v>0</v>
      </c>
    </row>
    <row r="92" spans="1:9" ht="12.75" hidden="1" customHeight="1">
      <c r="A92" s="2"/>
      <c r="B92" s="3" t="s">
        <v>294</v>
      </c>
      <c r="C92" s="4" t="s">
        <v>62</v>
      </c>
      <c r="D92" s="22"/>
      <c r="E92" s="22">
        <f t="shared" si="22"/>
        <v>0</v>
      </c>
      <c r="F92" s="22"/>
      <c r="G92" s="25">
        <f t="shared" si="20"/>
        <v>0</v>
      </c>
      <c r="H92" s="24" t="e">
        <f t="shared" si="13"/>
        <v>#DIV/0!</v>
      </c>
      <c r="I92" s="93">
        <f t="shared" si="21"/>
        <v>0</v>
      </c>
    </row>
    <row r="93" spans="1:9" ht="12.75" hidden="1" customHeight="1">
      <c r="A93" s="2"/>
      <c r="B93" s="3" t="s">
        <v>295</v>
      </c>
      <c r="C93" s="4" t="s">
        <v>62</v>
      </c>
      <c r="D93" s="22"/>
      <c r="E93" s="22">
        <f t="shared" si="22"/>
        <v>0</v>
      </c>
      <c r="F93" s="22"/>
      <c r="G93" s="25">
        <f t="shared" si="20"/>
        <v>0</v>
      </c>
      <c r="H93" s="24" t="e">
        <f t="shared" si="13"/>
        <v>#DIV/0!</v>
      </c>
      <c r="I93" s="93">
        <f t="shared" si="21"/>
        <v>0</v>
      </c>
    </row>
    <row r="94" spans="1:9" ht="12.75" customHeight="1">
      <c r="A94" s="2" t="s">
        <v>47</v>
      </c>
      <c r="B94" s="3" t="s">
        <v>49</v>
      </c>
      <c r="C94" s="4" t="s">
        <v>62</v>
      </c>
      <c r="D94" s="22">
        <v>253.7</v>
      </c>
      <c r="E94" s="22">
        <f t="shared" si="22"/>
        <v>211.41666666666666</v>
      </c>
      <c r="F94" s="22">
        <v>228.3</v>
      </c>
      <c r="G94" s="25">
        <f t="shared" si="20"/>
        <v>16.883333333333354</v>
      </c>
      <c r="H94" s="24">
        <f t="shared" si="13"/>
        <v>7.9858100118249951</v>
      </c>
      <c r="I94" s="93">
        <f t="shared" si="21"/>
        <v>342.45000000000005</v>
      </c>
    </row>
    <row r="95" spans="1:9" ht="12.75" customHeight="1">
      <c r="A95" s="2" t="s">
        <v>48</v>
      </c>
      <c r="B95" s="3" t="s">
        <v>30</v>
      </c>
      <c r="C95" s="4" t="s">
        <v>62</v>
      </c>
      <c r="D95" s="22">
        <v>619.1</v>
      </c>
      <c r="E95" s="22">
        <f t="shared" si="22"/>
        <v>515.91666666666674</v>
      </c>
      <c r="F95" s="22">
        <v>828.8</v>
      </c>
      <c r="G95" s="25">
        <f t="shared" si="20"/>
        <v>312.88333333333321</v>
      </c>
      <c r="H95" s="24">
        <f t="shared" si="13"/>
        <v>60.646099176223515</v>
      </c>
      <c r="I95" s="93">
        <f t="shared" si="21"/>
        <v>1243.1999999999998</v>
      </c>
    </row>
    <row r="96" spans="1:9" ht="12.75" customHeight="1">
      <c r="A96" s="2" t="s">
        <v>90</v>
      </c>
      <c r="B96" s="3" t="s">
        <v>56</v>
      </c>
      <c r="C96" s="4" t="s">
        <v>62</v>
      </c>
      <c r="D96" s="28">
        <f t="shared" ref="D96:F96" si="23">D97+D98+D99+D100+D101+D103+D102</f>
        <v>4135.3999999999996</v>
      </c>
      <c r="E96" s="28">
        <f t="shared" si="23"/>
        <v>3446.1666666666665</v>
      </c>
      <c r="F96" s="28">
        <f t="shared" si="23"/>
        <v>9538.6999999999989</v>
      </c>
      <c r="G96" s="25">
        <f t="shared" si="20"/>
        <v>6092.5333333333328</v>
      </c>
      <c r="H96" s="24">
        <f t="shared" si="13"/>
        <v>176.79160419790099</v>
      </c>
      <c r="I96" s="28">
        <f t="shared" ref="I96" si="24">I97+I98+I99+I100+I101+I103+I102</f>
        <v>14308.05</v>
      </c>
    </row>
    <row r="97" spans="1:9" ht="12.75" customHeight="1">
      <c r="A97" s="2" t="s">
        <v>94</v>
      </c>
      <c r="B97" s="3" t="s">
        <v>72</v>
      </c>
      <c r="C97" s="4" t="s">
        <v>62</v>
      </c>
      <c r="D97" s="22">
        <v>693.3</v>
      </c>
      <c r="E97" s="22">
        <f>D97/12*10</f>
        <v>577.75</v>
      </c>
      <c r="F97" s="22">
        <v>1094.8</v>
      </c>
      <c r="G97" s="25">
        <f t="shared" si="20"/>
        <v>517.04999999999995</v>
      </c>
      <c r="H97" s="24">
        <f t="shared" si="13"/>
        <v>89.493725659887502</v>
      </c>
      <c r="I97" s="93">
        <f t="shared" si="21"/>
        <v>1642.1999999999998</v>
      </c>
    </row>
    <row r="98" spans="1:9" ht="12.75" customHeight="1">
      <c r="A98" s="2" t="s">
        <v>95</v>
      </c>
      <c r="B98" s="3" t="s">
        <v>13</v>
      </c>
      <c r="C98" s="4" t="s">
        <v>62</v>
      </c>
      <c r="D98" s="22">
        <v>175.1</v>
      </c>
      <c r="E98" s="22">
        <f t="shared" ref="E98:E102" si="25">D98/12*10</f>
        <v>145.91666666666666</v>
      </c>
      <c r="F98" s="22">
        <v>242.3</v>
      </c>
      <c r="G98" s="25">
        <f t="shared" si="20"/>
        <v>96.383333333333354</v>
      </c>
      <c r="H98" s="24">
        <f t="shared" si="13"/>
        <v>66.05368360936609</v>
      </c>
      <c r="I98" s="93">
        <f t="shared" si="21"/>
        <v>363.45000000000005</v>
      </c>
    </row>
    <row r="99" spans="1:9" ht="12.75" customHeight="1">
      <c r="A99" s="2" t="s">
        <v>96</v>
      </c>
      <c r="B99" s="3" t="s">
        <v>68</v>
      </c>
      <c r="C99" s="4" t="s">
        <v>62</v>
      </c>
      <c r="D99" s="22">
        <v>564.29999999999995</v>
      </c>
      <c r="E99" s="22">
        <f t="shared" si="25"/>
        <v>470.25</v>
      </c>
      <c r="F99" s="22">
        <v>391.4</v>
      </c>
      <c r="G99" s="25">
        <f t="shared" si="20"/>
        <v>-78.850000000000023</v>
      </c>
      <c r="H99" s="24">
        <f t="shared" si="13"/>
        <v>-16.767676767676775</v>
      </c>
      <c r="I99" s="93">
        <f t="shared" si="21"/>
        <v>587.09999999999991</v>
      </c>
    </row>
    <row r="100" spans="1:9" ht="12.75" customHeight="1">
      <c r="A100" s="2" t="s">
        <v>97</v>
      </c>
      <c r="B100" s="3" t="s">
        <v>93</v>
      </c>
      <c r="C100" s="4" t="s">
        <v>62</v>
      </c>
      <c r="D100" s="22">
        <v>185.5</v>
      </c>
      <c r="E100" s="22">
        <f t="shared" si="25"/>
        <v>154.58333333333334</v>
      </c>
      <c r="F100" s="22">
        <v>1167</v>
      </c>
      <c r="G100" s="25">
        <f t="shared" si="20"/>
        <v>1012.4166666666666</v>
      </c>
      <c r="H100" s="24">
        <f t="shared" si="13"/>
        <v>654.93261455525601</v>
      </c>
      <c r="I100" s="93">
        <f t="shared" si="21"/>
        <v>1750.5</v>
      </c>
    </row>
    <row r="101" spans="1:9" ht="12.75" customHeight="1">
      <c r="A101" s="2" t="s">
        <v>98</v>
      </c>
      <c r="B101" s="3" t="s">
        <v>92</v>
      </c>
      <c r="C101" s="4" t="s">
        <v>62</v>
      </c>
      <c r="D101" s="22">
        <v>310.7</v>
      </c>
      <c r="E101" s="22">
        <f t="shared" si="25"/>
        <v>258.91666666666663</v>
      </c>
      <c r="F101" s="22">
        <v>506.4</v>
      </c>
      <c r="G101" s="25">
        <f t="shared" si="20"/>
        <v>247.48333333333335</v>
      </c>
      <c r="H101" s="24">
        <f t="shared" si="13"/>
        <v>95.584164789185735</v>
      </c>
      <c r="I101" s="93">
        <f t="shared" si="21"/>
        <v>759.59999999999991</v>
      </c>
    </row>
    <row r="102" spans="1:9" ht="12.75" customHeight="1">
      <c r="A102" s="2" t="s">
        <v>99</v>
      </c>
      <c r="B102" s="3" t="s">
        <v>86</v>
      </c>
      <c r="C102" s="4" t="s">
        <v>62</v>
      </c>
      <c r="D102" s="22">
        <v>108.9</v>
      </c>
      <c r="E102" s="22">
        <f t="shared" si="25"/>
        <v>90.750000000000014</v>
      </c>
      <c r="F102" s="22">
        <v>104.9</v>
      </c>
      <c r="G102" s="25">
        <f t="shared" si="20"/>
        <v>14.149999999999991</v>
      </c>
      <c r="H102" s="24">
        <f t="shared" si="13"/>
        <v>15.592286501377401</v>
      </c>
      <c r="I102" s="93">
        <f t="shared" si="21"/>
        <v>157.35000000000002</v>
      </c>
    </row>
    <row r="103" spans="1:9" ht="12.75" customHeight="1">
      <c r="A103" s="2" t="s">
        <v>100</v>
      </c>
      <c r="B103" s="3" t="s">
        <v>169</v>
      </c>
      <c r="C103" s="4" t="s">
        <v>62</v>
      </c>
      <c r="D103" s="28">
        <f t="shared" ref="D103:F103" si="26">D104+D105+D106+D109+D110+D111+D112+D113+D114+D115+D116+D117+D118+D119+D120+D121+D122+D123+D124</f>
        <v>2097.6</v>
      </c>
      <c r="E103" s="28">
        <f t="shared" si="26"/>
        <v>1748</v>
      </c>
      <c r="F103" s="28">
        <f t="shared" si="26"/>
        <v>6031.9</v>
      </c>
      <c r="G103" s="25">
        <f t="shared" si="20"/>
        <v>4283.8999999999996</v>
      </c>
      <c r="H103" s="24">
        <f t="shared" si="13"/>
        <v>245.07437070938215</v>
      </c>
      <c r="I103" s="93">
        <f t="shared" si="21"/>
        <v>9047.8499999999985</v>
      </c>
    </row>
    <row r="104" spans="1:9" ht="12.75" customHeight="1">
      <c r="A104" s="2"/>
      <c r="B104" s="8" t="s">
        <v>8</v>
      </c>
      <c r="C104" s="4" t="s">
        <v>62</v>
      </c>
      <c r="D104" s="22">
        <v>124.4</v>
      </c>
      <c r="E104" s="22">
        <f>D104/12*10</f>
        <v>103.66666666666667</v>
      </c>
      <c r="F104" s="22">
        <v>114</v>
      </c>
      <c r="G104" s="25">
        <f t="shared" ref="G104:G143" si="27">F104-E104</f>
        <v>10.333333333333329</v>
      </c>
      <c r="H104" s="24">
        <f t="shared" si="13"/>
        <v>9.9678456591639701</v>
      </c>
      <c r="I104" s="93">
        <f t="shared" si="21"/>
        <v>171</v>
      </c>
    </row>
    <row r="105" spans="1:9" ht="12.75" customHeight="1">
      <c r="A105" s="2"/>
      <c r="B105" s="8" t="s">
        <v>104</v>
      </c>
      <c r="C105" s="4" t="s">
        <v>62</v>
      </c>
      <c r="D105" s="22">
        <v>199.9</v>
      </c>
      <c r="E105" s="22">
        <f t="shared" ref="E105:E124" si="28">D105/12*10</f>
        <v>166.58333333333334</v>
      </c>
      <c r="F105" s="22">
        <v>376.9</v>
      </c>
      <c r="G105" s="25">
        <f t="shared" si="27"/>
        <v>210.31666666666663</v>
      </c>
      <c r="H105" s="24">
        <f t="shared" si="13"/>
        <v>126.25312656328163</v>
      </c>
      <c r="I105" s="93">
        <f t="shared" si="21"/>
        <v>565.34999999999991</v>
      </c>
    </row>
    <row r="106" spans="1:9" ht="12.75" customHeight="1">
      <c r="A106" s="2"/>
      <c r="B106" s="3" t="s">
        <v>32</v>
      </c>
      <c r="C106" s="4" t="s">
        <v>62</v>
      </c>
      <c r="D106" s="22">
        <v>750.9</v>
      </c>
      <c r="E106" s="22">
        <f t="shared" si="28"/>
        <v>625.75</v>
      </c>
      <c r="F106" s="22">
        <v>892.9</v>
      </c>
      <c r="G106" s="25">
        <f t="shared" si="27"/>
        <v>267.14999999999998</v>
      </c>
      <c r="H106" s="24">
        <f t="shared" si="13"/>
        <v>42.692768677586884</v>
      </c>
      <c r="I106" s="93">
        <f t="shared" si="21"/>
        <v>1339.35</v>
      </c>
    </row>
    <row r="107" spans="1:9" ht="12.75" hidden="1" customHeight="1">
      <c r="A107" s="2"/>
      <c r="B107" s="8" t="s">
        <v>149</v>
      </c>
      <c r="C107" s="4" t="s">
        <v>62</v>
      </c>
      <c r="D107" s="22"/>
      <c r="E107" s="22">
        <f t="shared" si="28"/>
        <v>0</v>
      </c>
      <c r="F107" s="22"/>
      <c r="G107" s="25">
        <f t="shared" si="27"/>
        <v>0</v>
      </c>
      <c r="H107" s="24" t="e">
        <f t="shared" si="13"/>
        <v>#DIV/0!</v>
      </c>
      <c r="I107" s="93">
        <f t="shared" si="21"/>
        <v>0</v>
      </c>
    </row>
    <row r="108" spans="1:9" ht="12.75" hidden="1" customHeight="1">
      <c r="A108" s="2"/>
      <c r="B108" s="8" t="s">
        <v>152</v>
      </c>
      <c r="C108" s="4" t="s">
        <v>62</v>
      </c>
      <c r="D108" s="22"/>
      <c r="E108" s="22">
        <f t="shared" si="28"/>
        <v>0</v>
      </c>
      <c r="F108" s="22"/>
      <c r="G108" s="25">
        <f t="shared" si="27"/>
        <v>0</v>
      </c>
      <c r="H108" s="24" t="e">
        <f t="shared" si="13"/>
        <v>#DIV/0!</v>
      </c>
      <c r="I108" s="93">
        <f t="shared" si="21"/>
        <v>0</v>
      </c>
    </row>
    <row r="109" spans="1:9" ht="12.75" customHeight="1">
      <c r="A109" s="2"/>
      <c r="B109" s="8" t="s">
        <v>122</v>
      </c>
      <c r="C109" s="4" t="s">
        <v>62</v>
      </c>
      <c r="D109" s="22">
        <v>134.4</v>
      </c>
      <c r="E109" s="22">
        <f t="shared" si="28"/>
        <v>112.00000000000001</v>
      </c>
      <c r="F109" s="22">
        <v>324.89999999999998</v>
      </c>
      <c r="G109" s="25">
        <f t="shared" si="27"/>
        <v>212.89999999999998</v>
      </c>
      <c r="H109" s="24">
        <f t="shared" si="13"/>
        <v>190.08928571428567</v>
      </c>
      <c r="I109" s="93">
        <f t="shared" si="21"/>
        <v>487.34999999999997</v>
      </c>
    </row>
    <row r="110" spans="1:9" ht="12.75" customHeight="1">
      <c r="A110" s="2"/>
      <c r="B110" s="8" t="s">
        <v>12</v>
      </c>
      <c r="C110" s="4" t="s">
        <v>62</v>
      </c>
      <c r="D110" s="22">
        <v>87.6</v>
      </c>
      <c r="E110" s="22">
        <f t="shared" si="28"/>
        <v>73</v>
      </c>
      <c r="F110" s="22">
        <v>80.599999999999994</v>
      </c>
      <c r="G110" s="25">
        <f t="shared" si="27"/>
        <v>7.5999999999999943</v>
      </c>
      <c r="H110" s="24">
        <f t="shared" si="13"/>
        <v>10.410958904109592</v>
      </c>
      <c r="I110" s="93">
        <f t="shared" si="21"/>
        <v>120.89999999999999</v>
      </c>
    </row>
    <row r="111" spans="1:9" ht="12.75" customHeight="1">
      <c r="A111" s="2"/>
      <c r="B111" s="8" t="s">
        <v>176</v>
      </c>
      <c r="C111" s="4" t="s">
        <v>62</v>
      </c>
      <c r="D111" s="22">
        <v>14.3</v>
      </c>
      <c r="E111" s="22">
        <f t="shared" si="28"/>
        <v>11.916666666666666</v>
      </c>
      <c r="F111" s="22">
        <v>16.100000000000001</v>
      </c>
      <c r="G111" s="25">
        <f t="shared" si="27"/>
        <v>4.1833333333333353</v>
      </c>
      <c r="H111" s="24">
        <f t="shared" si="13"/>
        <v>35.104895104895121</v>
      </c>
      <c r="I111" s="93">
        <f t="shared" si="21"/>
        <v>24.150000000000002</v>
      </c>
    </row>
    <row r="112" spans="1:9" ht="12.75" customHeight="1">
      <c r="A112" s="2"/>
      <c r="B112" s="8" t="s">
        <v>177</v>
      </c>
      <c r="C112" s="4" t="s">
        <v>62</v>
      </c>
      <c r="D112" s="23">
        <v>0</v>
      </c>
      <c r="E112" s="22">
        <f t="shared" si="28"/>
        <v>0</v>
      </c>
      <c r="F112" s="22">
        <v>14.4</v>
      </c>
      <c r="G112" s="25">
        <f t="shared" si="27"/>
        <v>14.4</v>
      </c>
      <c r="H112" s="24">
        <v>0</v>
      </c>
      <c r="I112" s="93">
        <f t="shared" si="21"/>
        <v>21.6</v>
      </c>
    </row>
    <row r="113" spans="1:9" ht="12.75" customHeight="1">
      <c r="A113" s="2"/>
      <c r="B113" s="8" t="s">
        <v>174</v>
      </c>
      <c r="C113" s="4" t="s">
        <v>62</v>
      </c>
      <c r="D113" s="22">
        <v>0</v>
      </c>
      <c r="E113" s="22">
        <f t="shared" si="28"/>
        <v>0</v>
      </c>
      <c r="F113" s="23">
        <v>0</v>
      </c>
      <c r="G113" s="25">
        <f t="shared" si="27"/>
        <v>0</v>
      </c>
      <c r="H113" s="24">
        <v>0</v>
      </c>
      <c r="I113" s="93">
        <f t="shared" si="21"/>
        <v>0</v>
      </c>
    </row>
    <row r="114" spans="1:9" ht="12.75" customHeight="1">
      <c r="A114" s="2"/>
      <c r="B114" s="35" t="s">
        <v>143</v>
      </c>
      <c r="C114" s="4" t="s">
        <v>62</v>
      </c>
      <c r="D114" s="22">
        <v>10.8</v>
      </c>
      <c r="E114" s="22">
        <f t="shared" si="28"/>
        <v>9</v>
      </c>
      <c r="F114" s="22">
        <v>8.8000000000000007</v>
      </c>
      <c r="G114" s="25">
        <f t="shared" si="27"/>
        <v>-0.19999999999999929</v>
      </c>
      <c r="H114" s="24">
        <f t="shared" si="13"/>
        <v>-2.2222222222222143</v>
      </c>
      <c r="I114" s="93">
        <f t="shared" si="21"/>
        <v>13.200000000000001</v>
      </c>
    </row>
    <row r="115" spans="1:9" ht="12.75" customHeight="1">
      <c r="A115" s="2"/>
      <c r="B115" s="1" t="s">
        <v>179</v>
      </c>
      <c r="C115" s="36" t="s">
        <v>62</v>
      </c>
      <c r="D115" s="22">
        <v>0</v>
      </c>
      <c r="E115" s="22">
        <f t="shared" si="28"/>
        <v>0</v>
      </c>
      <c r="F115" s="22">
        <v>0.9</v>
      </c>
      <c r="G115" s="25">
        <f t="shared" si="27"/>
        <v>0.9</v>
      </c>
      <c r="H115" s="24">
        <v>0</v>
      </c>
      <c r="I115" s="93">
        <f t="shared" si="21"/>
        <v>1.35</v>
      </c>
    </row>
    <row r="116" spans="1:9" ht="12.75" customHeight="1">
      <c r="A116" s="2"/>
      <c r="B116" s="1" t="s">
        <v>16</v>
      </c>
      <c r="C116" s="36" t="s">
        <v>62</v>
      </c>
      <c r="D116" s="23">
        <v>0</v>
      </c>
      <c r="E116" s="22">
        <f t="shared" si="28"/>
        <v>0</v>
      </c>
      <c r="F116" s="22">
        <v>989</v>
      </c>
      <c r="G116" s="25">
        <f t="shared" si="27"/>
        <v>989</v>
      </c>
      <c r="H116" s="24">
        <v>0</v>
      </c>
      <c r="I116" s="93">
        <f t="shared" si="21"/>
        <v>1483.5</v>
      </c>
    </row>
    <row r="117" spans="1:9" s="9" customFormat="1" ht="12.75" customHeight="1">
      <c r="A117" s="2"/>
      <c r="B117" s="3" t="s">
        <v>184</v>
      </c>
      <c r="C117" s="4" t="s">
        <v>62</v>
      </c>
      <c r="D117" s="22">
        <v>380</v>
      </c>
      <c r="E117" s="22">
        <f t="shared" si="28"/>
        <v>316.66666666666669</v>
      </c>
      <c r="F117" s="22">
        <v>636.20000000000005</v>
      </c>
      <c r="G117" s="25">
        <f t="shared" si="27"/>
        <v>319.53333333333336</v>
      </c>
      <c r="H117" s="24">
        <f t="shared" si="13"/>
        <v>100.90526315789475</v>
      </c>
      <c r="I117" s="93">
        <f t="shared" si="21"/>
        <v>954.30000000000007</v>
      </c>
    </row>
    <row r="118" spans="1:9" s="9" customFormat="1" ht="12.75" customHeight="1">
      <c r="A118" s="2"/>
      <c r="B118" s="3" t="s">
        <v>69</v>
      </c>
      <c r="C118" s="4" t="s">
        <v>62</v>
      </c>
      <c r="D118" s="22">
        <v>20.2</v>
      </c>
      <c r="E118" s="22">
        <f t="shared" si="28"/>
        <v>16.833333333333332</v>
      </c>
      <c r="F118" s="22">
        <v>4.5</v>
      </c>
      <c r="G118" s="25">
        <f t="shared" si="27"/>
        <v>-12.333333333333332</v>
      </c>
      <c r="H118" s="24">
        <f t="shared" si="13"/>
        <v>-73.267326732673268</v>
      </c>
      <c r="I118" s="93">
        <f t="shared" si="21"/>
        <v>6.75</v>
      </c>
    </row>
    <row r="119" spans="1:9" s="9" customFormat="1" ht="12.75" customHeight="1">
      <c r="A119" s="2"/>
      <c r="B119" s="8" t="s">
        <v>134</v>
      </c>
      <c r="C119" s="4" t="s">
        <v>62</v>
      </c>
      <c r="D119" s="22">
        <v>122.5</v>
      </c>
      <c r="E119" s="22">
        <f t="shared" si="28"/>
        <v>102.08333333333334</v>
      </c>
      <c r="F119" s="22">
        <v>599.70000000000005</v>
      </c>
      <c r="G119" s="25">
        <f t="shared" si="27"/>
        <v>497.61666666666667</v>
      </c>
      <c r="H119" s="24">
        <f t="shared" si="13"/>
        <v>487.46122448979588</v>
      </c>
      <c r="I119" s="93">
        <f t="shared" si="21"/>
        <v>899.55000000000007</v>
      </c>
    </row>
    <row r="120" spans="1:9" s="9" customFormat="1" ht="12.75" customHeight="1">
      <c r="A120" s="2"/>
      <c r="B120" s="8" t="s">
        <v>137</v>
      </c>
      <c r="C120" s="4" t="s">
        <v>62</v>
      </c>
      <c r="D120" s="23">
        <v>0</v>
      </c>
      <c r="E120" s="22">
        <f t="shared" si="28"/>
        <v>0</v>
      </c>
      <c r="F120" s="22">
        <v>592.70000000000005</v>
      </c>
      <c r="G120" s="25">
        <f t="shared" si="27"/>
        <v>592.70000000000005</v>
      </c>
      <c r="H120" s="24">
        <v>0</v>
      </c>
      <c r="I120" s="93">
        <f t="shared" si="21"/>
        <v>889.05000000000007</v>
      </c>
    </row>
    <row r="121" spans="1:9" s="9" customFormat="1" ht="12.75" customHeight="1">
      <c r="A121" s="2"/>
      <c r="B121" s="8" t="s">
        <v>138</v>
      </c>
      <c r="C121" s="4" t="s">
        <v>62</v>
      </c>
      <c r="D121" s="22">
        <v>0</v>
      </c>
      <c r="E121" s="22">
        <f t="shared" si="28"/>
        <v>0</v>
      </c>
      <c r="F121" s="22">
        <v>0</v>
      </c>
      <c r="G121" s="25">
        <f t="shared" si="27"/>
        <v>0</v>
      </c>
      <c r="H121" s="24">
        <v>0</v>
      </c>
      <c r="I121" s="93">
        <f t="shared" si="21"/>
        <v>0</v>
      </c>
    </row>
    <row r="122" spans="1:9" s="9" customFormat="1" ht="12.75" customHeight="1">
      <c r="A122" s="2"/>
      <c r="B122" s="8" t="s">
        <v>139</v>
      </c>
      <c r="C122" s="4" t="s">
        <v>62</v>
      </c>
      <c r="D122" s="22">
        <v>0</v>
      </c>
      <c r="E122" s="22">
        <f t="shared" si="28"/>
        <v>0</v>
      </c>
      <c r="F122" s="23">
        <v>0</v>
      </c>
      <c r="G122" s="25">
        <f t="shared" si="27"/>
        <v>0</v>
      </c>
      <c r="H122" s="24">
        <v>0</v>
      </c>
      <c r="I122" s="93">
        <f t="shared" si="21"/>
        <v>0</v>
      </c>
    </row>
    <row r="123" spans="1:9" s="9" customFormat="1" ht="12.75" customHeight="1">
      <c r="A123" s="2"/>
      <c r="B123" s="7" t="s">
        <v>197</v>
      </c>
      <c r="C123" s="4" t="s">
        <v>62</v>
      </c>
      <c r="D123" s="22">
        <v>20.5</v>
      </c>
      <c r="E123" s="22">
        <f t="shared" si="28"/>
        <v>17.083333333333332</v>
      </c>
      <c r="F123" s="22">
        <v>54</v>
      </c>
      <c r="G123" s="25">
        <f t="shared" si="27"/>
        <v>36.916666666666671</v>
      </c>
      <c r="H123" s="24">
        <f t="shared" si="13"/>
        <v>216.09756097560978</v>
      </c>
      <c r="I123" s="93">
        <f t="shared" si="21"/>
        <v>81</v>
      </c>
    </row>
    <row r="124" spans="1:9" s="9" customFormat="1" ht="12.75" customHeight="1">
      <c r="A124" s="2"/>
      <c r="B124" s="8" t="s">
        <v>186</v>
      </c>
      <c r="C124" s="4" t="s">
        <v>62</v>
      </c>
      <c r="D124" s="22">
        <v>232.1</v>
      </c>
      <c r="E124" s="22">
        <f t="shared" si="28"/>
        <v>193.41666666666666</v>
      </c>
      <c r="F124" s="22">
        <v>1326.3</v>
      </c>
      <c r="G124" s="25">
        <f t="shared" si="27"/>
        <v>1132.8833333333332</v>
      </c>
      <c r="H124" s="24">
        <f t="shared" si="13"/>
        <v>585.72167169323575</v>
      </c>
      <c r="I124" s="93">
        <f t="shared" si="21"/>
        <v>1989.4499999999998</v>
      </c>
    </row>
    <row r="125" spans="1:9" ht="12.75" customHeight="1">
      <c r="A125" s="105" t="s">
        <v>14</v>
      </c>
      <c r="B125" s="106" t="s">
        <v>124</v>
      </c>
      <c r="C125" s="101" t="s">
        <v>62</v>
      </c>
      <c r="D125" s="27">
        <f t="shared" ref="D125:F125" si="29">D126+D129+D130+D131+D132</f>
        <v>48155.7</v>
      </c>
      <c r="E125" s="27">
        <f t="shared" si="29"/>
        <v>40129.75</v>
      </c>
      <c r="F125" s="27">
        <f t="shared" si="29"/>
        <v>46956.3</v>
      </c>
      <c r="G125" s="31">
        <f t="shared" si="27"/>
        <v>6826.5500000000029</v>
      </c>
      <c r="H125" s="26">
        <f t="shared" si="13"/>
        <v>17.011194936424971</v>
      </c>
      <c r="I125" s="27">
        <f t="shared" ref="I125" si="30">I126+I129+I130+I131+I132</f>
        <v>70434.45</v>
      </c>
    </row>
    <row r="126" spans="1:9" ht="12.75" customHeight="1">
      <c r="A126" s="2" t="s">
        <v>50</v>
      </c>
      <c r="B126" s="3" t="s">
        <v>21</v>
      </c>
      <c r="C126" s="4" t="s">
        <v>62</v>
      </c>
      <c r="D126" s="22">
        <v>41609.4</v>
      </c>
      <c r="E126" s="22">
        <f>D126/12*10</f>
        <v>34674.5</v>
      </c>
      <c r="F126" s="22">
        <v>35612</v>
      </c>
      <c r="G126" s="25">
        <f t="shared" si="27"/>
        <v>937.5</v>
      </c>
      <c r="H126" s="24">
        <f t="shared" si="13"/>
        <v>2.7037159872528775</v>
      </c>
      <c r="I126" s="93">
        <f t="shared" si="21"/>
        <v>53418</v>
      </c>
    </row>
    <row r="127" spans="1:9" ht="12.75" customHeight="1">
      <c r="A127" s="2"/>
      <c r="B127" s="3" t="s">
        <v>111</v>
      </c>
      <c r="C127" s="4" t="s">
        <v>110</v>
      </c>
      <c r="D127" s="23">
        <f>D126/D128/12*1000</f>
        <v>91248.68421052632</v>
      </c>
      <c r="E127" s="23">
        <f>D127</f>
        <v>91248.68421052632</v>
      </c>
      <c r="F127" s="23">
        <f>F126/F128/11*1000</f>
        <v>85196.172248803821</v>
      </c>
      <c r="G127" s="25">
        <f t="shared" si="27"/>
        <v>-6052.5119617224991</v>
      </c>
      <c r="H127" s="24">
        <f t="shared" si="13"/>
        <v>-6.6329854661337606</v>
      </c>
      <c r="I127" s="93">
        <f t="shared" si="21"/>
        <v>127794.25837320572</v>
      </c>
    </row>
    <row r="128" spans="1:9" ht="12.75" customHeight="1">
      <c r="A128" s="2"/>
      <c r="B128" s="3" t="s">
        <v>123</v>
      </c>
      <c r="C128" s="4" t="s">
        <v>112</v>
      </c>
      <c r="D128" s="23">
        <v>38</v>
      </c>
      <c r="E128" s="23">
        <f>D128</f>
        <v>38</v>
      </c>
      <c r="F128" s="23">
        <v>38</v>
      </c>
      <c r="G128" s="25">
        <f t="shared" si="27"/>
        <v>0</v>
      </c>
      <c r="H128" s="24">
        <f t="shared" si="13"/>
        <v>0</v>
      </c>
      <c r="I128" s="93">
        <f t="shared" si="21"/>
        <v>57</v>
      </c>
    </row>
    <row r="129" spans="1:9" ht="12.75" customHeight="1">
      <c r="A129" s="2" t="s">
        <v>51</v>
      </c>
      <c r="B129" s="3" t="s">
        <v>73</v>
      </c>
      <c r="C129" s="4" t="s">
        <v>62</v>
      </c>
      <c r="D129" s="22">
        <v>3557.6</v>
      </c>
      <c r="E129" s="22">
        <f>D129/12*10</f>
        <v>2964.6666666666665</v>
      </c>
      <c r="F129" s="22">
        <v>3198</v>
      </c>
      <c r="G129" s="25">
        <f t="shared" si="27"/>
        <v>233.33333333333348</v>
      </c>
      <c r="H129" s="24">
        <f t="shared" si="13"/>
        <v>7.8704744771756339</v>
      </c>
      <c r="I129" s="93">
        <f t="shared" si="21"/>
        <v>4797</v>
      </c>
    </row>
    <row r="130" spans="1:9" ht="12.75" customHeight="1">
      <c r="A130" s="2" t="s">
        <v>52</v>
      </c>
      <c r="B130" s="3" t="s">
        <v>30</v>
      </c>
      <c r="C130" s="4" t="s">
        <v>62</v>
      </c>
      <c r="D130" s="22">
        <v>161.69999999999999</v>
      </c>
      <c r="E130" s="22">
        <f t="shared" ref="E130:E131" si="31">D130/12*10</f>
        <v>134.75</v>
      </c>
      <c r="F130" s="22">
        <v>936.6</v>
      </c>
      <c r="G130" s="25">
        <f t="shared" si="27"/>
        <v>801.85</v>
      </c>
      <c r="H130" s="24">
        <f t="shared" si="13"/>
        <v>595.06493506493507</v>
      </c>
      <c r="I130" s="93">
        <f t="shared" si="21"/>
        <v>1404.9</v>
      </c>
    </row>
    <row r="131" spans="1:9" ht="12.75" customHeight="1">
      <c r="A131" s="2" t="s">
        <v>53</v>
      </c>
      <c r="B131" s="3" t="s">
        <v>180</v>
      </c>
      <c r="C131" s="4" t="s">
        <v>62</v>
      </c>
      <c r="D131" s="22">
        <v>260.10000000000002</v>
      </c>
      <c r="E131" s="22">
        <f t="shared" si="31"/>
        <v>216.75</v>
      </c>
      <c r="F131" s="22">
        <v>222.4</v>
      </c>
      <c r="G131" s="25">
        <f t="shared" si="27"/>
        <v>5.6500000000000057</v>
      </c>
      <c r="H131" s="24">
        <f t="shared" si="13"/>
        <v>2.6066897347174205</v>
      </c>
      <c r="I131" s="93">
        <f t="shared" si="21"/>
        <v>333.6</v>
      </c>
    </row>
    <row r="132" spans="1:9" ht="12.75" customHeight="1">
      <c r="A132" s="2" t="s">
        <v>54</v>
      </c>
      <c r="B132" s="3" t="s">
        <v>56</v>
      </c>
      <c r="C132" s="4" t="s">
        <v>62</v>
      </c>
      <c r="D132" s="28">
        <f t="shared" ref="D132:F132" si="32">D133+D134+D135+D136+D137+D140</f>
        <v>2566.9</v>
      </c>
      <c r="E132" s="28">
        <f t="shared" si="32"/>
        <v>2139.083333333333</v>
      </c>
      <c r="F132" s="28">
        <f t="shared" si="32"/>
        <v>6987.2999999999993</v>
      </c>
      <c r="G132" s="25">
        <f t="shared" si="27"/>
        <v>4848.2166666666662</v>
      </c>
      <c r="H132" s="24">
        <f t="shared" si="13"/>
        <v>226.64926565117457</v>
      </c>
      <c r="I132" s="28">
        <f t="shared" ref="I132" si="33">I133+I134+I135+I136+I137+I140</f>
        <v>10480.949999999999</v>
      </c>
    </row>
    <row r="133" spans="1:9" ht="12.75" customHeight="1">
      <c r="A133" s="2" t="s">
        <v>102</v>
      </c>
      <c r="B133" s="3" t="s">
        <v>125</v>
      </c>
      <c r="C133" s="4" t="s">
        <v>62</v>
      </c>
      <c r="D133" s="22">
        <v>116.9</v>
      </c>
      <c r="E133" s="22">
        <f>D133/12*10</f>
        <v>97.416666666666671</v>
      </c>
      <c r="F133" s="22">
        <v>435.4</v>
      </c>
      <c r="G133" s="25">
        <f t="shared" si="27"/>
        <v>337.98333333333329</v>
      </c>
      <c r="H133" s="24">
        <f t="shared" si="13"/>
        <v>346.94610778443115</v>
      </c>
      <c r="I133" s="93">
        <f t="shared" si="21"/>
        <v>653.09999999999991</v>
      </c>
    </row>
    <row r="134" spans="1:9" ht="12.75" customHeight="1">
      <c r="A134" s="2" t="s">
        <v>105</v>
      </c>
      <c r="B134" s="3" t="s">
        <v>55</v>
      </c>
      <c r="C134" s="4" t="s">
        <v>62</v>
      </c>
      <c r="D134" s="22">
        <v>0</v>
      </c>
      <c r="E134" s="22">
        <f t="shared" ref="E134:E137" si="34">D134/12*10</f>
        <v>0</v>
      </c>
      <c r="F134" s="22">
        <v>0</v>
      </c>
      <c r="G134" s="25">
        <f t="shared" si="27"/>
        <v>0</v>
      </c>
      <c r="H134" s="24">
        <v>0</v>
      </c>
      <c r="I134" s="93">
        <f t="shared" si="21"/>
        <v>0</v>
      </c>
    </row>
    <row r="135" spans="1:9" ht="12.75" customHeight="1">
      <c r="A135" s="2" t="s">
        <v>106</v>
      </c>
      <c r="B135" s="3" t="s">
        <v>72</v>
      </c>
      <c r="C135" s="4" t="s">
        <v>62</v>
      </c>
      <c r="D135" s="22">
        <v>528.5</v>
      </c>
      <c r="E135" s="22">
        <f t="shared" si="34"/>
        <v>440.41666666666663</v>
      </c>
      <c r="F135" s="22">
        <v>1176</v>
      </c>
      <c r="G135" s="25">
        <f t="shared" si="27"/>
        <v>735.58333333333337</v>
      </c>
      <c r="H135" s="24">
        <f t="shared" si="13"/>
        <v>167.0198675496689</v>
      </c>
      <c r="I135" s="93">
        <f t="shared" si="21"/>
        <v>1764</v>
      </c>
    </row>
    <row r="136" spans="1:9" ht="12.75" customHeight="1">
      <c r="A136" s="2" t="s">
        <v>107</v>
      </c>
      <c r="B136" s="3" t="s">
        <v>17</v>
      </c>
      <c r="C136" s="4" t="s">
        <v>62</v>
      </c>
      <c r="D136" s="22">
        <v>126.8</v>
      </c>
      <c r="E136" s="22">
        <f t="shared" si="34"/>
        <v>105.66666666666666</v>
      </c>
      <c r="F136" s="22">
        <v>245.2</v>
      </c>
      <c r="G136" s="25">
        <f t="shared" si="27"/>
        <v>139.53333333333333</v>
      </c>
      <c r="H136" s="24">
        <f t="shared" si="13"/>
        <v>132.05047318611989</v>
      </c>
      <c r="I136" s="93">
        <f t="shared" si="21"/>
        <v>367.79999999999995</v>
      </c>
    </row>
    <row r="137" spans="1:9" ht="12.75" customHeight="1">
      <c r="A137" s="2" t="s">
        <v>109</v>
      </c>
      <c r="B137" s="3" t="s">
        <v>32</v>
      </c>
      <c r="C137" s="4" t="s">
        <v>62</v>
      </c>
      <c r="D137" s="22">
        <v>909.2</v>
      </c>
      <c r="E137" s="22">
        <f t="shared" si="34"/>
        <v>757.66666666666663</v>
      </c>
      <c r="F137" s="22">
        <v>1247.5999999999999</v>
      </c>
      <c r="G137" s="25">
        <f t="shared" si="27"/>
        <v>489.93333333333328</v>
      </c>
      <c r="H137" s="24">
        <f t="shared" si="13"/>
        <v>64.663440387153543</v>
      </c>
      <c r="I137" s="93">
        <f t="shared" si="21"/>
        <v>1871.3999999999999</v>
      </c>
    </row>
    <row r="138" spans="1:9" ht="12.75" hidden="1" customHeight="1">
      <c r="A138" s="2"/>
      <c r="B138" s="3" t="s">
        <v>151</v>
      </c>
      <c r="C138" s="4" t="s">
        <v>62</v>
      </c>
      <c r="D138" s="22"/>
      <c r="E138" s="22">
        <f t="shared" ref="E138:E139" si="35">D138/12*9</f>
        <v>0</v>
      </c>
      <c r="F138" s="22"/>
      <c r="G138" s="25">
        <f t="shared" si="27"/>
        <v>0</v>
      </c>
      <c r="H138" s="24" t="e">
        <f t="shared" si="13"/>
        <v>#DIV/0!</v>
      </c>
      <c r="I138" s="93">
        <f t="shared" si="21"/>
        <v>0</v>
      </c>
    </row>
    <row r="139" spans="1:9" ht="12.75" hidden="1" customHeight="1">
      <c r="A139" s="2"/>
      <c r="B139" s="3" t="s">
        <v>152</v>
      </c>
      <c r="C139" s="4" t="s">
        <v>62</v>
      </c>
      <c r="D139" s="22"/>
      <c r="E139" s="22">
        <f t="shared" si="35"/>
        <v>0</v>
      </c>
      <c r="F139" s="22"/>
      <c r="G139" s="25">
        <f t="shared" si="27"/>
        <v>0</v>
      </c>
      <c r="H139" s="24" t="e">
        <f t="shared" si="13"/>
        <v>#DIV/0!</v>
      </c>
      <c r="I139" s="93">
        <f t="shared" si="21"/>
        <v>0</v>
      </c>
    </row>
    <row r="140" spans="1:9" ht="12.75" customHeight="1">
      <c r="A140" s="2" t="s">
        <v>136</v>
      </c>
      <c r="B140" s="3" t="s">
        <v>169</v>
      </c>
      <c r="C140" s="4" t="s">
        <v>62</v>
      </c>
      <c r="D140" s="28">
        <f>D141+D142+D143+D144+D147+D148</f>
        <v>885.5</v>
      </c>
      <c r="E140" s="28">
        <f>E141+E142+E143+E144+E147+E148</f>
        <v>737.91666666666663</v>
      </c>
      <c r="F140" s="28">
        <f>F141+F142+F143+F144+F147+F148</f>
        <v>3883.1</v>
      </c>
      <c r="G140" s="25">
        <f t="shared" si="27"/>
        <v>3145.1833333333334</v>
      </c>
      <c r="H140" s="24">
        <f t="shared" si="13"/>
        <v>426.22473178994915</v>
      </c>
      <c r="I140" s="28">
        <f>I141+I142+I143+I144+I147+I148</f>
        <v>5824.65</v>
      </c>
    </row>
    <row r="141" spans="1:9" ht="12.75" customHeight="1">
      <c r="A141" s="37"/>
      <c r="B141" s="3" t="s">
        <v>104</v>
      </c>
      <c r="C141" s="4" t="s">
        <v>62</v>
      </c>
      <c r="D141" s="22">
        <v>653.9</v>
      </c>
      <c r="E141" s="22">
        <f>D141/12*10</f>
        <v>544.91666666666663</v>
      </c>
      <c r="F141" s="22">
        <v>1263.5999999999999</v>
      </c>
      <c r="G141" s="25">
        <f t="shared" si="27"/>
        <v>718.68333333333328</v>
      </c>
      <c r="H141" s="24">
        <f t="shared" si="13"/>
        <v>131.88866799204771</v>
      </c>
      <c r="I141" s="93">
        <f t="shared" si="21"/>
        <v>1895.3999999999999</v>
      </c>
    </row>
    <row r="142" spans="1:9" ht="12.75" customHeight="1">
      <c r="A142" s="37"/>
      <c r="B142" s="3" t="s">
        <v>103</v>
      </c>
      <c r="C142" s="4" t="s">
        <v>62</v>
      </c>
      <c r="D142" s="22">
        <v>100.2</v>
      </c>
      <c r="E142" s="22">
        <f t="shared" ref="E142:E144" si="36">D142/12*10</f>
        <v>83.5</v>
      </c>
      <c r="F142" s="22">
        <v>162.69999999999999</v>
      </c>
      <c r="G142" s="25">
        <f t="shared" si="27"/>
        <v>79.199999999999989</v>
      </c>
      <c r="H142" s="24">
        <f t="shared" ref="H142:H144" si="37">(F142/E142*100)-100</f>
        <v>94.850299401197589</v>
      </c>
      <c r="I142" s="93">
        <f t="shared" si="21"/>
        <v>244.04999999999998</v>
      </c>
    </row>
    <row r="143" spans="1:9" ht="12.75" customHeight="1">
      <c r="A143" s="37"/>
      <c r="B143" s="35" t="s">
        <v>6</v>
      </c>
      <c r="C143" s="38" t="s">
        <v>62</v>
      </c>
      <c r="D143" s="22">
        <v>3.9</v>
      </c>
      <c r="E143" s="22">
        <f t="shared" si="36"/>
        <v>3.25</v>
      </c>
      <c r="F143" s="22">
        <v>12.9</v>
      </c>
      <c r="G143" s="25">
        <f t="shared" si="27"/>
        <v>9.65</v>
      </c>
      <c r="H143" s="24">
        <f t="shared" si="37"/>
        <v>296.92307692307691</v>
      </c>
      <c r="I143" s="93">
        <f t="shared" si="21"/>
        <v>19.350000000000001</v>
      </c>
    </row>
    <row r="144" spans="1:9" ht="12.75" customHeight="1">
      <c r="A144" s="2"/>
      <c r="B144" s="8" t="s">
        <v>192</v>
      </c>
      <c r="C144" s="4" t="s">
        <v>62</v>
      </c>
      <c r="D144" s="22">
        <v>3.4</v>
      </c>
      <c r="E144" s="22">
        <f t="shared" si="36"/>
        <v>2.833333333333333</v>
      </c>
      <c r="F144" s="22">
        <v>2.6</v>
      </c>
      <c r="G144" s="25">
        <f>F144-E144</f>
        <v>-0.23333333333333295</v>
      </c>
      <c r="H144" s="24">
        <f t="shared" si="37"/>
        <v>-8.2352941176470438</v>
      </c>
      <c r="I144" s="93">
        <f t="shared" si="21"/>
        <v>3.9000000000000004</v>
      </c>
    </row>
    <row r="145" spans="1:9" ht="18" customHeight="1">
      <c r="A145" s="124" t="s">
        <v>18</v>
      </c>
      <c r="B145" s="124" t="s">
        <v>296</v>
      </c>
      <c r="C145" s="124" t="s">
        <v>60</v>
      </c>
      <c r="D145" s="124" t="s">
        <v>304</v>
      </c>
      <c r="E145" s="124" t="s">
        <v>325</v>
      </c>
      <c r="F145" s="124" t="s">
        <v>326</v>
      </c>
      <c r="G145" s="124" t="s">
        <v>305</v>
      </c>
      <c r="H145" s="124" t="s">
        <v>324</v>
      </c>
      <c r="I145" s="124" t="s">
        <v>322</v>
      </c>
    </row>
    <row r="146" spans="1:9" ht="32.25" customHeight="1">
      <c r="A146" s="124"/>
      <c r="B146" s="124"/>
      <c r="C146" s="124"/>
      <c r="D146" s="123"/>
      <c r="E146" s="123"/>
      <c r="F146" s="123"/>
      <c r="G146" s="124"/>
      <c r="H146" s="124"/>
      <c r="I146" s="124"/>
    </row>
    <row r="147" spans="1:9" ht="12.75" customHeight="1">
      <c r="A147" s="2"/>
      <c r="B147" s="8" t="s">
        <v>137</v>
      </c>
      <c r="C147" s="4" t="s">
        <v>62</v>
      </c>
      <c r="D147" s="23">
        <v>0</v>
      </c>
      <c r="E147" s="22">
        <f>D147/12*10</f>
        <v>0</v>
      </c>
      <c r="F147" s="22">
        <v>1058.3</v>
      </c>
      <c r="G147" s="25">
        <f>F147-E147</f>
        <v>1058.3</v>
      </c>
      <c r="H147" s="22">
        <v>0</v>
      </c>
      <c r="I147" s="93">
        <f t="shared" ref="I147:I148" si="38">F147/8*12</f>
        <v>1587.4499999999998</v>
      </c>
    </row>
    <row r="148" spans="1:9" ht="12.75" customHeight="1">
      <c r="A148" s="2"/>
      <c r="B148" s="8" t="s">
        <v>186</v>
      </c>
      <c r="C148" s="4" t="s">
        <v>62</v>
      </c>
      <c r="D148" s="22">
        <v>124.1</v>
      </c>
      <c r="E148" s="22">
        <f>D148/12*10</f>
        <v>103.41666666666667</v>
      </c>
      <c r="F148" s="22">
        <v>1383</v>
      </c>
      <c r="G148" s="25">
        <f t="shared" ref="G148:G163" si="39">F148-E148</f>
        <v>1279.5833333333333</v>
      </c>
      <c r="H148" s="22">
        <f t="shared" ref="H148:H163" si="40">(F148/E148*100)-100</f>
        <v>1237.3086220789685</v>
      </c>
      <c r="I148" s="93">
        <f t="shared" si="38"/>
        <v>2074.5</v>
      </c>
    </row>
    <row r="149" spans="1:9" ht="12.75" customHeight="1">
      <c r="A149" s="105" t="s">
        <v>153</v>
      </c>
      <c r="B149" s="12" t="s">
        <v>286</v>
      </c>
      <c r="C149" s="101" t="s">
        <v>62</v>
      </c>
      <c r="D149" s="21">
        <f>D150+D151</f>
        <v>63588.7</v>
      </c>
      <c r="E149" s="21">
        <f>E150+E151</f>
        <v>52990.583333333336</v>
      </c>
      <c r="F149" s="30">
        <f>F150+F151</f>
        <v>0</v>
      </c>
      <c r="G149" s="31">
        <f t="shared" si="39"/>
        <v>-52990.583333333336</v>
      </c>
      <c r="H149" s="21">
        <f t="shared" si="40"/>
        <v>-100</v>
      </c>
      <c r="I149" s="89"/>
    </row>
    <row r="150" spans="1:9" ht="12.75" customHeight="1">
      <c r="A150" s="105"/>
      <c r="B150" s="8" t="s">
        <v>283</v>
      </c>
      <c r="C150" s="4" t="s">
        <v>62</v>
      </c>
      <c r="D150" s="22">
        <v>63588.7</v>
      </c>
      <c r="E150" s="22">
        <f>D150/12*10</f>
        <v>52990.583333333336</v>
      </c>
      <c r="F150" s="23">
        <v>0</v>
      </c>
      <c r="G150" s="25">
        <f t="shared" si="39"/>
        <v>-52990.583333333336</v>
      </c>
      <c r="H150" s="22">
        <f t="shared" si="40"/>
        <v>-100</v>
      </c>
      <c r="I150" s="89"/>
    </row>
    <row r="151" spans="1:9" ht="12.75" customHeight="1">
      <c r="A151" s="105"/>
      <c r="B151" s="8" t="s">
        <v>284</v>
      </c>
      <c r="C151" s="4" t="s">
        <v>62</v>
      </c>
      <c r="D151" s="22">
        <v>0</v>
      </c>
      <c r="E151" s="22">
        <f>D151/12*10</f>
        <v>0</v>
      </c>
      <c r="F151" s="23">
        <v>0</v>
      </c>
      <c r="G151" s="25">
        <f t="shared" si="39"/>
        <v>0</v>
      </c>
      <c r="H151" s="22">
        <v>0</v>
      </c>
      <c r="I151" s="89"/>
    </row>
    <row r="152" spans="1:9" ht="12.75" customHeight="1">
      <c r="A152" s="105" t="s">
        <v>154</v>
      </c>
      <c r="B152" s="12" t="s">
        <v>285</v>
      </c>
      <c r="C152" s="101" t="s">
        <v>62</v>
      </c>
      <c r="D152" s="21">
        <v>7241.1</v>
      </c>
      <c r="E152" s="21">
        <f>D152/12*10</f>
        <v>6034.2500000000009</v>
      </c>
      <c r="F152" s="21">
        <v>5430.6</v>
      </c>
      <c r="G152" s="31">
        <f t="shared" si="39"/>
        <v>-603.65000000000055</v>
      </c>
      <c r="H152" s="21">
        <f t="shared" si="40"/>
        <v>-10.003728715250446</v>
      </c>
      <c r="I152" s="89"/>
    </row>
    <row r="153" spans="1:9" ht="12.75" customHeight="1">
      <c r="A153" s="105" t="s">
        <v>74</v>
      </c>
      <c r="B153" s="106" t="s">
        <v>287</v>
      </c>
      <c r="C153" s="101" t="s">
        <v>62</v>
      </c>
      <c r="D153" s="27">
        <f>D13+D83</f>
        <v>1079205.95</v>
      </c>
      <c r="E153" s="21">
        <f>D153/12*10</f>
        <v>899338.29166666663</v>
      </c>
      <c r="F153" s="21">
        <f>F83+F13</f>
        <v>982260.8</v>
      </c>
      <c r="G153" s="31">
        <f t="shared" si="39"/>
        <v>82922.508333333419</v>
      </c>
      <c r="H153" s="21">
        <f t="shared" si="40"/>
        <v>9.2203911588886456</v>
      </c>
      <c r="I153" s="92">
        <f t="shared" ref="I153" si="41">F153/8*12</f>
        <v>1473391.2000000002</v>
      </c>
    </row>
    <row r="154" spans="1:9" ht="12.75" customHeight="1">
      <c r="A154" s="105" t="s">
        <v>75</v>
      </c>
      <c r="B154" s="106" t="s">
        <v>288</v>
      </c>
      <c r="C154" s="101" t="s">
        <v>62</v>
      </c>
      <c r="D154" s="21">
        <f>D155+D156</f>
        <v>71234.100000000006</v>
      </c>
      <c r="E154" s="21">
        <f>D154/12*10</f>
        <v>59361.75</v>
      </c>
      <c r="F154" s="21">
        <f>F161-F153</f>
        <v>-5425.1000000000931</v>
      </c>
      <c r="G154" s="31">
        <f t="shared" si="39"/>
        <v>-64786.850000000093</v>
      </c>
      <c r="H154" s="21">
        <f t="shared" si="40"/>
        <v>-109.13904997746882</v>
      </c>
      <c r="I154" s="89"/>
    </row>
    <row r="155" spans="1:9" ht="12.75" customHeight="1">
      <c r="A155" s="105"/>
      <c r="B155" s="3" t="s">
        <v>299</v>
      </c>
      <c r="C155" s="4" t="s">
        <v>62</v>
      </c>
      <c r="D155" s="23">
        <v>0</v>
      </c>
      <c r="E155" s="23">
        <f t="shared" ref="E155:E158" si="42">D155/12</f>
        <v>0</v>
      </c>
      <c r="F155" s="23">
        <v>0</v>
      </c>
      <c r="G155" s="25">
        <f t="shared" si="39"/>
        <v>0</v>
      </c>
      <c r="H155" s="22">
        <v>0</v>
      </c>
      <c r="I155" s="89"/>
    </row>
    <row r="156" spans="1:9" ht="12.75" customHeight="1">
      <c r="A156" s="105"/>
      <c r="B156" s="3" t="s">
        <v>300</v>
      </c>
      <c r="C156" s="4" t="s">
        <v>62</v>
      </c>
      <c r="D156" s="22">
        <v>71234.100000000006</v>
      </c>
      <c r="E156" s="22">
        <f>D156/12*10</f>
        <v>59361.75</v>
      </c>
      <c r="F156" s="22">
        <v>0</v>
      </c>
      <c r="G156" s="25">
        <f t="shared" si="39"/>
        <v>-59361.75</v>
      </c>
      <c r="H156" s="22">
        <f t="shared" si="40"/>
        <v>-100</v>
      </c>
      <c r="I156" s="89"/>
    </row>
    <row r="157" spans="1:9" ht="12.75" customHeight="1">
      <c r="A157" s="83" t="s">
        <v>76</v>
      </c>
      <c r="B157" s="12" t="s">
        <v>155</v>
      </c>
      <c r="C157" s="101" t="s">
        <v>62</v>
      </c>
      <c r="D157" s="30">
        <v>0</v>
      </c>
      <c r="E157" s="30">
        <f t="shared" si="42"/>
        <v>0</v>
      </c>
      <c r="F157" s="30">
        <v>0</v>
      </c>
      <c r="G157" s="31">
        <f t="shared" si="39"/>
        <v>0</v>
      </c>
      <c r="H157" s="21">
        <v>0</v>
      </c>
      <c r="I157" s="89"/>
    </row>
    <row r="158" spans="1:9" ht="24" customHeight="1">
      <c r="A158" s="105" t="s">
        <v>77</v>
      </c>
      <c r="B158" s="12" t="s">
        <v>282</v>
      </c>
      <c r="C158" s="101" t="s">
        <v>62</v>
      </c>
      <c r="D158" s="30">
        <v>0</v>
      </c>
      <c r="E158" s="30">
        <f t="shared" si="42"/>
        <v>0</v>
      </c>
      <c r="F158" s="30">
        <v>0</v>
      </c>
      <c r="G158" s="31">
        <f t="shared" si="39"/>
        <v>0</v>
      </c>
      <c r="H158" s="21">
        <v>0</v>
      </c>
      <c r="I158" s="89"/>
    </row>
    <row r="159" spans="1:9" s="10" customFormat="1" ht="12.75" customHeight="1">
      <c r="A159" s="105" t="s">
        <v>78</v>
      </c>
      <c r="B159" s="106" t="s">
        <v>289</v>
      </c>
      <c r="C159" s="101" t="s">
        <v>62</v>
      </c>
      <c r="D159" s="21">
        <v>2753008.4</v>
      </c>
      <c r="E159" s="21">
        <f>D159</f>
        <v>2753008.4</v>
      </c>
      <c r="F159" s="30">
        <v>0</v>
      </c>
      <c r="G159" s="31">
        <f t="shared" si="39"/>
        <v>-2753008.4</v>
      </c>
      <c r="H159" s="21">
        <f t="shared" si="40"/>
        <v>-100</v>
      </c>
      <c r="I159" s="90"/>
    </row>
    <row r="160" spans="1:9" s="10" customFormat="1" ht="12.75" customHeight="1">
      <c r="A160" s="105"/>
      <c r="B160" s="3" t="s">
        <v>306</v>
      </c>
      <c r="C160" s="4" t="s">
        <v>62</v>
      </c>
      <c r="D160" s="22">
        <v>1148.1199999999999</v>
      </c>
      <c r="E160" s="22">
        <f>D160/12*10</f>
        <v>956.76666666666665</v>
      </c>
      <c r="F160" s="23">
        <v>0</v>
      </c>
      <c r="G160" s="25">
        <f t="shared" si="39"/>
        <v>-956.76666666666665</v>
      </c>
      <c r="H160" s="21">
        <f t="shared" si="40"/>
        <v>-100</v>
      </c>
      <c r="I160" s="90"/>
    </row>
    <row r="161" spans="1:9" ht="12.75" customHeight="1">
      <c r="A161" s="83" t="s">
        <v>79</v>
      </c>
      <c r="B161" s="106" t="s">
        <v>57</v>
      </c>
      <c r="C161" s="101" t="s">
        <v>62</v>
      </c>
      <c r="D161" s="21">
        <v>1203216.3</v>
      </c>
      <c r="E161" s="21">
        <f>D161/12*10</f>
        <v>1002680.2500000001</v>
      </c>
      <c r="F161" s="21">
        <v>976835.7</v>
      </c>
      <c r="G161" s="30">
        <f t="shared" si="39"/>
        <v>-25844.550000000163</v>
      </c>
      <c r="H161" s="21">
        <f t="shared" si="40"/>
        <v>-2.5775465309105527</v>
      </c>
      <c r="I161" s="92">
        <f t="shared" ref="I161:I162" si="43">F161/8*12</f>
        <v>1465253.5499999998</v>
      </c>
    </row>
    <row r="162" spans="1:9" ht="12.75" customHeight="1">
      <c r="A162" s="83" t="s">
        <v>81</v>
      </c>
      <c r="B162" s="106" t="s">
        <v>146</v>
      </c>
      <c r="C162" s="101" t="s">
        <v>80</v>
      </c>
      <c r="D162" s="21">
        <v>11833.6</v>
      </c>
      <c r="E162" s="21">
        <f>D162/12*10</f>
        <v>9861.3333333333339</v>
      </c>
      <c r="F162" s="21">
        <v>10687.2</v>
      </c>
      <c r="G162" s="30">
        <f t="shared" si="39"/>
        <v>825.86666666666679</v>
      </c>
      <c r="H162" s="21">
        <f t="shared" si="40"/>
        <v>8.3747971876690031</v>
      </c>
      <c r="I162" s="92">
        <f t="shared" si="43"/>
        <v>16030.800000000001</v>
      </c>
    </row>
    <row r="163" spans="1:9" ht="25.5" customHeight="1">
      <c r="A163" s="83" t="s">
        <v>131</v>
      </c>
      <c r="B163" s="106" t="s">
        <v>83</v>
      </c>
      <c r="C163" s="101" t="s">
        <v>84</v>
      </c>
      <c r="D163" s="29">
        <f>D161/D162</f>
        <v>101.6779593699297</v>
      </c>
      <c r="E163" s="29">
        <f>E161/E162</f>
        <v>101.6779593699297</v>
      </c>
      <c r="F163" s="29">
        <f>F161/F162</f>
        <v>91.402397260273958</v>
      </c>
      <c r="G163" s="30">
        <f t="shared" si="39"/>
        <v>-10.275562109655738</v>
      </c>
      <c r="H163" s="21">
        <f t="shared" si="40"/>
        <v>-10.105987741424556</v>
      </c>
      <c r="I163" s="89"/>
    </row>
    <row r="164" spans="1:9" ht="15" customHeight="1">
      <c r="A164" s="15"/>
      <c r="B164" s="16"/>
      <c r="C164" s="11"/>
      <c r="D164" s="17"/>
      <c r="G164" s="39"/>
      <c r="H164" s="39"/>
    </row>
    <row r="165" spans="1:9" ht="15" customHeight="1">
      <c r="A165" s="15"/>
      <c r="B165" s="11"/>
      <c r="C165" s="11"/>
      <c r="D165" s="17"/>
      <c r="E165" s="99"/>
      <c r="F165" s="99"/>
      <c r="G165" s="99"/>
    </row>
    <row r="166" spans="1:9" ht="15" customHeight="1">
      <c r="A166" s="15"/>
      <c r="B166" s="16"/>
      <c r="C166" s="11"/>
      <c r="D166" s="18"/>
    </row>
    <row r="167" spans="1:9" ht="15" customHeight="1">
      <c r="A167" s="15"/>
      <c r="B167" s="16"/>
      <c r="C167" s="11"/>
      <c r="D167" s="18"/>
    </row>
    <row r="168" spans="1:9" ht="15" customHeight="1">
      <c r="A168" s="15"/>
      <c r="B168" s="16"/>
      <c r="C168" s="11"/>
      <c r="D168" s="18"/>
    </row>
    <row r="169" spans="1:9" ht="15" customHeight="1">
      <c r="A169" s="15"/>
      <c r="B169" s="16"/>
      <c r="C169" s="11"/>
      <c r="D169" s="18"/>
    </row>
    <row r="170" spans="1:9" ht="15" customHeight="1">
      <c r="A170" s="15"/>
      <c r="B170" s="16"/>
      <c r="C170" s="11"/>
      <c r="D170" s="18"/>
    </row>
    <row r="171" spans="1:9" ht="15" customHeight="1">
      <c r="A171" s="15"/>
      <c r="B171" s="16"/>
      <c r="C171" s="11"/>
      <c r="D171" s="18"/>
    </row>
    <row r="172" spans="1:9" ht="15" customHeight="1">
      <c r="A172" s="15"/>
      <c r="B172" s="16"/>
      <c r="C172" s="11"/>
      <c r="D172" s="18"/>
    </row>
    <row r="173" spans="1:9" ht="15" customHeight="1">
      <c r="A173" s="15"/>
      <c r="B173" s="16"/>
      <c r="C173" s="11"/>
      <c r="D173" s="18"/>
    </row>
    <row r="174" spans="1:9" ht="15" customHeight="1">
      <c r="A174" s="15"/>
      <c r="B174" s="16"/>
      <c r="C174" s="11"/>
      <c r="D174" s="18"/>
    </row>
    <row r="175" spans="1:9" ht="15" customHeight="1">
      <c r="A175" s="15"/>
      <c r="B175" s="16"/>
      <c r="C175" s="11"/>
      <c r="D175" s="18"/>
    </row>
    <row r="176" spans="1:9" ht="15" customHeight="1">
      <c r="A176" s="15"/>
      <c r="B176" s="16"/>
      <c r="C176" s="11"/>
      <c r="D176" s="18"/>
    </row>
    <row r="177" spans="1:4" ht="15" customHeight="1">
      <c r="A177" s="15"/>
      <c r="B177" s="16"/>
      <c r="C177" s="11"/>
      <c r="D177" s="18"/>
    </row>
    <row r="178" spans="1:4" ht="15" customHeight="1">
      <c r="A178" s="15"/>
      <c r="B178" s="16"/>
      <c r="C178" s="11"/>
      <c r="D178" s="18"/>
    </row>
    <row r="179" spans="1:4" ht="15" customHeight="1">
      <c r="A179" s="15"/>
      <c r="B179" s="16"/>
      <c r="C179" s="11"/>
      <c r="D179" s="18"/>
    </row>
    <row r="180" spans="1:4" ht="15" customHeight="1">
      <c r="A180" s="15"/>
      <c r="B180" s="16"/>
      <c r="C180" s="11"/>
      <c r="D180" s="18"/>
    </row>
    <row r="181" spans="1:4" ht="15" customHeight="1">
      <c r="A181" s="15"/>
      <c r="B181" s="16"/>
      <c r="C181" s="11"/>
      <c r="D181" s="18"/>
    </row>
    <row r="182" spans="1:4" ht="15" customHeight="1">
      <c r="A182" s="15"/>
      <c r="B182" s="16"/>
      <c r="C182" s="11"/>
      <c r="D182" s="18"/>
    </row>
    <row r="183" spans="1:4" ht="15" customHeight="1">
      <c r="A183" s="15"/>
      <c r="B183" s="16"/>
      <c r="C183" s="11"/>
      <c r="D183" s="18"/>
    </row>
    <row r="184" spans="1:4" ht="15" customHeight="1">
      <c r="A184" s="15"/>
      <c r="B184" s="16"/>
      <c r="C184" s="11"/>
      <c r="D184" s="18"/>
    </row>
    <row r="185" spans="1:4" ht="15" customHeight="1">
      <c r="A185" s="15"/>
      <c r="B185" s="16"/>
      <c r="C185" s="11"/>
      <c r="D185" s="17"/>
    </row>
    <row r="186" spans="1:4">
      <c r="A186" s="19"/>
      <c r="B186" s="19"/>
      <c r="C186" s="19"/>
    </row>
  </sheetData>
  <mergeCells count="29">
    <mergeCell ref="B11:B12"/>
    <mergeCell ref="C11:C12"/>
    <mergeCell ref="D11:D12"/>
    <mergeCell ref="E11:E12"/>
    <mergeCell ref="F11:F12"/>
    <mergeCell ref="A9:H9"/>
    <mergeCell ref="A10:H10"/>
    <mergeCell ref="F76:F77"/>
    <mergeCell ref="A145:A146"/>
    <mergeCell ref="B145:B146"/>
    <mergeCell ref="C145:C146"/>
    <mergeCell ref="D145:D146"/>
    <mergeCell ref="E145:E146"/>
    <mergeCell ref="F145:F146"/>
    <mergeCell ref="A76:A77"/>
    <mergeCell ref="B76:B77"/>
    <mergeCell ref="C76:C77"/>
    <mergeCell ref="D76:D77"/>
    <mergeCell ref="E76:E77"/>
    <mergeCell ref="A11:A12"/>
    <mergeCell ref="I11:I12"/>
    <mergeCell ref="I76:I77"/>
    <mergeCell ref="I145:I146"/>
    <mergeCell ref="G11:G12"/>
    <mergeCell ref="H11:H12"/>
    <mergeCell ref="G76:G77"/>
    <mergeCell ref="H76:H77"/>
    <mergeCell ref="G145:G146"/>
    <mergeCell ref="H145:H146"/>
  </mergeCells>
  <pageMargins left="0.6" right="0.22" top="0.33" bottom="0.35" header="0.16" footer="0.16"/>
  <pageSetup paperSize="9" scale="93" orientation="portrait" r:id="rId1"/>
  <rowBreaks count="2" manualBreakCount="2">
    <brk id="75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="120" zoomScaleNormal="120" workbookViewId="0">
      <selection activeCell="D50" sqref="D50"/>
    </sheetView>
  </sheetViews>
  <sheetFormatPr defaultRowHeight="15"/>
  <cols>
    <col min="1" max="1" width="4.5703125" style="40" customWidth="1"/>
    <col min="2" max="2" width="34.85546875" style="40" customWidth="1"/>
    <col min="3" max="3" width="8.140625" style="40" customWidth="1"/>
    <col min="4" max="4" width="12.140625" style="40" customWidth="1"/>
    <col min="5" max="5" width="9.28515625" style="40" hidden="1" customWidth="1"/>
    <col min="6" max="6" width="12.42578125" style="88" customWidth="1"/>
    <col min="7" max="7" width="8.28515625" style="40" hidden="1" customWidth="1"/>
    <col min="8" max="8" width="0.140625" style="40" hidden="1" customWidth="1"/>
    <col min="9" max="9" width="12.140625" style="40" customWidth="1"/>
    <col min="10" max="10" width="9.140625" style="40"/>
    <col min="11" max="12" width="9.140625" style="40" customWidth="1"/>
    <col min="13" max="16384" width="9.140625" style="40"/>
  </cols>
  <sheetData>
    <row r="1" spans="1:13" ht="10.5" customHeight="1">
      <c r="A1" s="108"/>
      <c r="B1" s="108"/>
      <c r="C1" s="108"/>
      <c r="D1" s="108"/>
      <c r="E1" s="108"/>
      <c r="F1" s="116" t="s">
        <v>327</v>
      </c>
      <c r="G1" s="116" t="s">
        <v>327</v>
      </c>
      <c r="H1" s="119"/>
      <c r="I1" s="13"/>
    </row>
    <row r="2" spans="1:13" ht="10.5" customHeight="1">
      <c r="A2" s="107"/>
      <c r="B2" s="107"/>
      <c r="C2" s="107"/>
      <c r="D2" s="107"/>
      <c r="E2" s="107"/>
      <c r="F2" s="116" t="s">
        <v>328</v>
      </c>
      <c r="G2" s="116" t="s">
        <v>328</v>
      </c>
      <c r="H2" s="120"/>
      <c r="I2" s="13"/>
    </row>
    <row r="3" spans="1:13" ht="10.5" customHeight="1">
      <c r="A3" s="107"/>
      <c r="B3" s="107"/>
      <c r="C3" s="107"/>
      <c r="D3" s="107"/>
      <c r="E3" s="107"/>
      <c r="F3" s="116" t="s">
        <v>329</v>
      </c>
      <c r="G3" s="116" t="s">
        <v>329</v>
      </c>
      <c r="H3" s="120"/>
      <c r="I3" s="108"/>
      <c r="K3" s="119"/>
      <c r="L3" s="13"/>
    </row>
    <row r="4" spans="1:13" ht="10.5" customHeight="1">
      <c r="A4" s="107"/>
      <c r="B4" s="107"/>
      <c r="C4" s="107"/>
      <c r="D4" s="107"/>
      <c r="E4" s="107"/>
      <c r="F4" s="116" t="s">
        <v>330</v>
      </c>
      <c r="G4" s="116" t="s">
        <v>330</v>
      </c>
      <c r="H4" s="120"/>
      <c r="I4" s="107"/>
      <c r="K4" s="120"/>
      <c r="L4" s="13"/>
    </row>
    <row r="5" spans="1:13" ht="10.5" customHeight="1">
      <c r="A5" s="107"/>
      <c r="B5" s="107"/>
      <c r="C5" s="107"/>
      <c r="D5" s="107"/>
      <c r="E5" s="107"/>
      <c r="F5" s="116" t="s">
        <v>331</v>
      </c>
      <c r="G5" s="116" t="s">
        <v>331</v>
      </c>
      <c r="H5" s="120"/>
      <c r="I5" s="107"/>
      <c r="K5" s="120"/>
      <c r="L5" s="13"/>
    </row>
    <row r="6" spans="1:13" ht="10.5" customHeight="1">
      <c r="A6" s="107"/>
      <c r="B6" s="107"/>
      <c r="C6" s="107"/>
      <c r="D6" s="107"/>
      <c r="E6" s="107"/>
      <c r="F6" s="116" t="s">
        <v>332</v>
      </c>
      <c r="G6" s="116" t="s">
        <v>332</v>
      </c>
      <c r="H6" s="120"/>
      <c r="I6" s="107"/>
      <c r="K6" s="120"/>
      <c r="L6" s="13"/>
    </row>
    <row r="7" spans="1:13" ht="10.5" customHeight="1">
      <c r="A7" s="107"/>
      <c r="B7" s="107"/>
      <c r="C7" s="107"/>
      <c r="D7" s="107"/>
      <c r="E7" s="107"/>
      <c r="F7" s="116" t="s">
        <v>333</v>
      </c>
      <c r="G7" s="116" t="s">
        <v>333</v>
      </c>
      <c r="H7" s="120"/>
      <c r="I7" s="107"/>
      <c r="K7" s="120"/>
      <c r="L7" s="13"/>
    </row>
    <row r="8" spans="1:13" ht="50.25" customHeight="1">
      <c r="A8" s="128" t="s">
        <v>337</v>
      </c>
      <c r="B8" s="128"/>
      <c r="C8" s="128"/>
      <c r="D8" s="128"/>
      <c r="E8" s="128"/>
      <c r="F8" s="128"/>
      <c r="G8" s="128"/>
      <c r="H8" s="128"/>
      <c r="I8" s="128"/>
      <c r="J8" s="114"/>
      <c r="K8" s="120"/>
      <c r="L8" s="13"/>
    </row>
    <row r="9" spans="1:13" ht="4.5" customHeight="1">
      <c r="A9" s="127"/>
      <c r="B9" s="127"/>
      <c r="C9" s="127"/>
      <c r="D9" s="127"/>
      <c r="E9" s="127"/>
      <c r="F9" s="127"/>
      <c r="G9" s="127"/>
      <c r="H9" s="127"/>
      <c r="I9" s="127"/>
    </row>
    <row r="10" spans="1:13">
      <c r="A10" s="124" t="s">
        <v>18</v>
      </c>
      <c r="B10" s="124" t="s">
        <v>59</v>
      </c>
      <c r="C10" s="124" t="s">
        <v>60</v>
      </c>
      <c r="D10" s="124" t="s">
        <v>304</v>
      </c>
      <c r="E10" s="124" t="s">
        <v>321</v>
      </c>
      <c r="F10" s="124" t="s">
        <v>336</v>
      </c>
      <c r="G10" s="84"/>
      <c r="H10" s="124" t="s">
        <v>323</v>
      </c>
      <c r="I10" s="124" t="s">
        <v>324</v>
      </c>
    </row>
    <row r="11" spans="1:13" ht="46.5" customHeight="1">
      <c r="A11" s="124"/>
      <c r="B11" s="124"/>
      <c r="C11" s="124"/>
      <c r="D11" s="124"/>
      <c r="E11" s="124"/>
      <c r="F11" s="124"/>
      <c r="G11" s="94" t="s">
        <v>307</v>
      </c>
      <c r="H11" s="124"/>
      <c r="I11" s="124"/>
    </row>
    <row r="12" spans="1:13" ht="12.75" customHeight="1">
      <c r="A12" s="94" t="s">
        <v>61</v>
      </c>
      <c r="B12" s="97" t="s">
        <v>25</v>
      </c>
      <c r="C12" s="94" t="s">
        <v>62</v>
      </c>
      <c r="D12" s="21">
        <f>D13+D17+D23+D24+D25</f>
        <v>5526.4</v>
      </c>
      <c r="E12" s="21">
        <f>E13+E17+E23+E24+E25</f>
        <v>4144.8</v>
      </c>
      <c r="F12" s="21">
        <f>F13+F17+F23+F24+F25</f>
        <v>4670.5</v>
      </c>
      <c r="G12" s="31">
        <f>F12/E12*100</f>
        <v>112.68336228527312</v>
      </c>
      <c r="H12" s="31">
        <f>F12-D12</f>
        <v>-855.89999999999964</v>
      </c>
      <c r="I12" s="26">
        <f>(D12/F12*100)-100</f>
        <v>18.325661064125896</v>
      </c>
      <c r="K12" s="13"/>
      <c r="L12" s="80"/>
      <c r="M12" s="80"/>
    </row>
    <row r="13" spans="1:13" ht="12.75" customHeight="1">
      <c r="A13" s="96" t="s">
        <v>0</v>
      </c>
      <c r="B13" s="6" t="s">
        <v>26</v>
      </c>
      <c r="C13" s="94" t="s">
        <v>62</v>
      </c>
      <c r="D13" s="21">
        <f>D14+D15+D16</f>
        <v>4329.5</v>
      </c>
      <c r="E13" s="21">
        <f>E14+E15+E16</f>
        <v>3247.125</v>
      </c>
      <c r="F13" s="21">
        <f>F14+F15+F16</f>
        <v>2678.2999999999997</v>
      </c>
      <c r="G13" s="31">
        <f t="shared" ref="G13:G67" si="0">F13/E13*100</f>
        <v>82.482195788582203</v>
      </c>
      <c r="H13" s="31">
        <f t="shared" ref="H13:H67" si="1">F13-D13</f>
        <v>-1651.2000000000003</v>
      </c>
      <c r="I13" s="26">
        <f t="shared" ref="I13:I67" si="2">(D13/F13*100)-100</f>
        <v>61.651047306127026</v>
      </c>
    </row>
    <row r="14" spans="1:13" ht="12.75" customHeight="1">
      <c r="A14" s="2" t="s">
        <v>23</v>
      </c>
      <c r="B14" s="1" t="s">
        <v>19</v>
      </c>
      <c r="C14" s="4" t="s">
        <v>62</v>
      </c>
      <c r="D14" s="24">
        <v>100.1</v>
      </c>
      <c r="E14" s="24">
        <f>D14/4*3</f>
        <v>75.074999999999989</v>
      </c>
      <c r="F14" s="22">
        <v>122.6</v>
      </c>
      <c r="G14" s="25">
        <f t="shared" si="0"/>
        <v>163.30336330336331</v>
      </c>
      <c r="H14" s="25">
        <f t="shared" si="1"/>
        <v>22.5</v>
      </c>
      <c r="I14" s="24">
        <f t="shared" si="2"/>
        <v>-18.352365415986952</v>
      </c>
      <c r="K14" s="80"/>
    </row>
    <row r="15" spans="1:13" ht="12.75" customHeight="1">
      <c r="A15" s="2" t="s">
        <v>24</v>
      </c>
      <c r="B15" s="1" t="s">
        <v>1</v>
      </c>
      <c r="C15" s="4" t="s">
        <v>62</v>
      </c>
      <c r="D15" s="24">
        <v>3859</v>
      </c>
      <c r="E15" s="24">
        <f t="shared" ref="E15:E16" si="3">D15/4*3</f>
        <v>2894.25</v>
      </c>
      <c r="F15" s="22">
        <v>2150.1999999999998</v>
      </c>
      <c r="G15" s="25">
        <f t="shared" si="0"/>
        <v>74.292130949296009</v>
      </c>
      <c r="H15" s="25">
        <f t="shared" si="1"/>
        <v>-1708.8000000000002</v>
      </c>
      <c r="I15" s="24">
        <f t="shared" si="2"/>
        <v>79.471677053297384</v>
      </c>
    </row>
    <row r="16" spans="1:13" ht="12.75" customHeight="1">
      <c r="A16" s="2" t="s">
        <v>28</v>
      </c>
      <c r="B16" s="1" t="s">
        <v>63</v>
      </c>
      <c r="C16" s="4" t="s">
        <v>62</v>
      </c>
      <c r="D16" s="24">
        <v>370.4</v>
      </c>
      <c r="E16" s="24">
        <f t="shared" si="3"/>
        <v>277.79999999999995</v>
      </c>
      <c r="F16" s="22">
        <v>405.5</v>
      </c>
      <c r="G16" s="25">
        <f t="shared" si="0"/>
        <v>145.96832253419728</v>
      </c>
      <c r="H16" s="25">
        <f t="shared" si="1"/>
        <v>35.100000000000023</v>
      </c>
      <c r="I16" s="24">
        <f t="shared" si="2"/>
        <v>-8.6559802712700531</v>
      </c>
    </row>
    <row r="17" spans="1:14" ht="12.75" customHeight="1">
      <c r="A17" s="96" t="s">
        <v>3</v>
      </c>
      <c r="B17" s="6" t="s">
        <v>20</v>
      </c>
      <c r="C17" s="94" t="s">
        <v>62</v>
      </c>
      <c r="D17" s="21">
        <f>D18+D21+D22</f>
        <v>376.9</v>
      </c>
      <c r="E17" s="21">
        <f>E18+E21+E22</f>
        <v>282.67500000000001</v>
      </c>
      <c r="F17" s="21">
        <f>F18+F21+F22</f>
        <v>1526.6</v>
      </c>
      <c r="G17" s="31">
        <f t="shared" si="0"/>
        <v>540.05483328911282</v>
      </c>
      <c r="H17" s="31">
        <f t="shared" si="1"/>
        <v>1149.6999999999998</v>
      </c>
      <c r="I17" s="26">
        <f t="shared" si="2"/>
        <v>-75.311148958469801</v>
      </c>
      <c r="K17" s="85"/>
    </row>
    <row r="18" spans="1:14" ht="12.75" customHeight="1">
      <c r="A18" s="2" t="s">
        <v>64</v>
      </c>
      <c r="B18" s="1" t="s">
        <v>87</v>
      </c>
      <c r="C18" s="4" t="s">
        <v>62</v>
      </c>
      <c r="D18" s="24">
        <v>328</v>
      </c>
      <c r="E18" s="24">
        <f>D18/4*3</f>
        <v>246</v>
      </c>
      <c r="F18" s="22">
        <v>1354.6</v>
      </c>
      <c r="G18" s="25">
        <f t="shared" si="0"/>
        <v>550.65040650406502</v>
      </c>
      <c r="H18" s="25">
        <f t="shared" si="1"/>
        <v>1026.5999999999999</v>
      </c>
      <c r="I18" s="24">
        <f t="shared" si="2"/>
        <v>-75.786209951277129</v>
      </c>
      <c r="K18" s="85"/>
    </row>
    <row r="19" spans="1:14" ht="12.75" customHeight="1">
      <c r="A19" s="2"/>
      <c r="B19" s="1" t="s">
        <v>111</v>
      </c>
      <c r="C19" s="4" t="s">
        <v>110</v>
      </c>
      <c r="D19" s="25">
        <v>26030.400000000001</v>
      </c>
      <c r="E19" s="25">
        <f>D19</f>
        <v>26030.400000000001</v>
      </c>
      <c r="F19" s="23">
        <f>F18/F20/4*1000</f>
        <v>112883.33333333333</v>
      </c>
      <c r="G19" s="25">
        <f t="shared" si="0"/>
        <v>433.65961849734668</v>
      </c>
      <c r="H19" s="25">
        <f t="shared" si="1"/>
        <v>86852.93333333332</v>
      </c>
      <c r="I19" s="24">
        <f t="shared" si="2"/>
        <v>-76.940439982282584</v>
      </c>
      <c r="K19" s="85"/>
    </row>
    <row r="20" spans="1:14" ht="12.75" customHeight="1">
      <c r="A20" s="2"/>
      <c r="B20" s="1" t="s">
        <v>113</v>
      </c>
      <c r="C20" s="4" t="s">
        <v>112</v>
      </c>
      <c r="D20" s="25">
        <v>3</v>
      </c>
      <c r="E20" s="25">
        <f>D20</f>
        <v>3</v>
      </c>
      <c r="F20" s="23">
        <v>3</v>
      </c>
      <c r="G20" s="25">
        <f t="shared" si="0"/>
        <v>100</v>
      </c>
      <c r="H20" s="25">
        <f t="shared" si="1"/>
        <v>0</v>
      </c>
      <c r="I20" s="24">
        <f t="shared" si="2"/>
        <v>0</v>
      </c>
      <c r="K20" s="85"/>
    </row>
    <row r="21" spans="1:14" ht="12.75" customHeight="1">
      <c r="A21" s="2" t="s">
        <v>65</v>
      </c>
      <c r="B21" s="1" t="s">
        <v>22</v>
      </c>
      <c r="C21" s="4" t="s">
        <v>62</v>
      </c>
      <c r="D21" s="24">
        <v>32.5</v>
      </c>
      <c r="E21" s="24">
        <f>D21/4*3</f>
        <v>24.375</v>
      </c>
      <c r="F21" s="22">
        <v>116.5</v>
      </c>
      <c r="G21" s="25">
        <f t="shared" si="0"/>
        <v>477.94871794871796</v>
      </c>
      <c r="H21" s="25">
        <f t="shared" si="1"/>
        <v>84</v>
      </c>
      <c r="I21" s="24">
        <f t="shared" si="2"/>
        <v>-72.103004291845494</v>
      </c>
    </row>
    <row r="22" spans="1:14" ht="12.75" customHeight="1">
      <c r="A22" s="2" t="s">
        <v>88</v>
      </c>
      <c r="B22" s="1" t="s">
        <v>130</v>
      </c>
      <c r="C22" s="4" t="s">
        <v>62</v>
      </c>
      <c r="D22" s="24">
        <v>16.399999999999999</v>
      </c>
      <c r="E22" s="24">
        <f>D22/4*3</f>
        <v>12.299999999999999</v>
      </c>
      <c r="F22" s="22">
        <v>55.5</v>
      </c>
      <c r="G22" s="25">
        <f t="shared" si="0"/>
        <v>451.21951219512198</v>
      </c>
      <c r="H22" s="25">
        <f t="shared" si="1"/>
        <v>39.1</v>
      </c>
      <c r="I22" s="24">
        <f t="shared" si="2"/>
        <v>-70.450450450450461</v>
      </c>
      <c r="K22" s="85"/>
    </row>
    <row r="23" spans="1:14" ht="12.75" customHeight="1">
      <c r="A23" s="96" t="s">
        <v>5</v>
      </c>
      <c r="B23" s="6" t="s">
        <v>66</v>
      </c>
      <c r="C23" s="94" t="s">
        <v>62</v>
      </c>
      <c r="D23" s="26">
        <v>215.7</v>
      </c>
      <c r="E23" s="26">
        <f>D23/4*3</f>
        <v>161.77499999999998</v>
      </c>
      <c r="F23" s="21">
        <v>295.60000000000002</v>
      </c>
      <c r="G23" s="31">
        <f t="shared" si="0"/>
        <v>182.72291763251434</v>
      </c>
      <c r="H23" s="31">
        <f t="shared" si="1"/>
        <v>79.900000000000034</v>
      </c>
      <c r="I23" s="26">
        <f t="shared" si="2"/>
        <v>-27.029769959404618</v>
      </c>
    </row>
    <row r="24" spans="1:14" ht="12.75" customHeight="1">
      <c r="A24" s="96" t="s">
        <v>7</v>
      </c>
      <c r="B24" s="6" t="s">
        <v>4</v>
      </c>
      <c r="C24" s="94" t="s">
        <v>62</v>
      </c>
      <c r="D24" s="26">
        <v>536.6</v>
      </c>
      <c r="E24" s="26">
        <f>D24/4*3</f>
        <v>402.45000000000005</v>
      </c>
      <c r="F24" s="21">
        <v>104.4</v>
      </c>
      <c r="G24" s="31">
        <f t="shared" si="0"/>
        <v>25.941110696980989</v>
      </c>
      <c r="H24" s="31">
        <f t="shared" si="1"/>
        <v>-432.20000000000005</v>
      </c>
      <c r="I24" s="26">
        <f t="shared" si="2"/>
        <v>413.9846743295019</v>
      </c>
    </row>
    <row r="25" spans="1:14" ht="12.75" customHeight="1">
      <c r="A25" s="96" t="s">
        <v>9</v>
      </c>
      <c r="B25" s="6" t="s">
        <v>308</v>
      </c>
      <c r="C25" s="94" t="s">
        <v>62</v>
      </c>
      <c r="D25" s="27">
        <f>D26+D27+D28+D29+D30+D31+D32+D33+D34+D35+D36</f>
        <v>67.7</v>
      </c>
      <c r="E25" s="27">
        <f>E26+E27+E28+E29+E30+E31+E32+E33+E34+E35+E36</f>
        <v>50.774999999999991</v>
      </c>
      <c r="F25" s="27">
        <f>F26+F27+F28+F29+F30+F31+F32+F33+F34+F35+F36</f>
        <v>65.600000000000009</v>
      </c>
      <c r="G25" s="31">
        <f t="shared" si="0"/>
        <v>129.19743968488433</v>
      </c>
      <c r="H25" s="31">
        <f t="shared" si="1"/>
        <v>-2.0999999999999943</v>
      </c>
      <c r="I25" s="26">
        <f t="shared" si="2"/>
        <v>3.2012195121951237</v>
      </c>
      <c r="K25" s="85"/>
      <c r="N25" s="80"/>
    </row>
    <row r="26" spans="1:14" ht="12.75" customHeight="1">
      <c r="A26" s="2" t="s">
        <v>35</v>
      </c>
      <c r="B26" s="1" t="s">
        <v>68</v>
      </c>
      <c r="C26" s="4" t="s">
        <v>62</v>
      </c>
      <c r="D26" s="24">
        <v>0.2</v>
      </c>
      <c r="E26" s="24">
        <f>D26/4*3</f>
        <v>0.15000000000000002</v>
      </c>
      <c r="F26" s="22">
        <v>0.1</v>
      </c>
      <c r="G26" s="25">
        <f t="shared" si="0"/>
        <v>66.666666666666657</v>
      </c>
      <c r="H26" s="25">
        <f t="shared" si="1"/>
        <v>-0.1</v>
      </c>
      <c r="I26" s="24">
        <f t="shared" si="2"/>
        <v>100</v>
      </c>
      <c r="K26" s="85"/>
    </row>
    <row r="27" spans="1:14" ht="12.75" customHeight="1">
      <c r="A27" s="2" t="s">
        <v>36</v>
      </c>
      <c r="B27" s="1" t="s">
        <v>69</v>
      </c>
      <c r="C27" s="4" t="s">
        <v>62</v>
      </c>
      <c r="D27" s="24">
        <v>14.8</v>
      </c>
      <c r="E27" s="24">
        <f t="shared" ref="E27:E35" si="4">D27/4*3</f>
        <v>11.100000000000001</v>
      </c>
      <c r="F27" s="22">
        <v>12.5</v>
      </c>
      <c r="G27" s="25">
        <f t="shared" si="0"/>
        <v>112.61261261261259</v>
      </c>
      <c r="H27" s="25">
        <f t="shared" si="1"/>
        <v>-2.3000000000000007</v>
      </c>
      <c r="I27" s="24">
        <f t="shared" si="2"/>
        <v>18.40000000000002</v>
      </c>
      <c r="K27" s="85"/>
    </row>
    <row r="28" spans="1:14" ht="12.75" customHeight="1">
      <c r="A28" s="2" t="s">
        <v>37</v>
      </c>
      <c r="B28" s="1" t="s">
        <v>31</v>
      </c>
      <c r="C28" s="4" t="s">
        <v>62</v>
      </c>
      <c r="D28" s="24">
        <v>0.1</v>
      </c>
      <c r="E28" s="24">
        <f t="shared" si="4"/>
        <v>7.5000000000000011E-2</v>
      </c>
      <c r="F28" s="22">
        <v>0.1</v>
      </c>
      <c r="G28" s="25">
        <f t="shared" si="0"/>
        <v>133.33333333333331</v>
      </c>
      <c r="H28" s="25">
        <f t="shared" si="1"/>
        <v>0</v>
      </c>
      <c r="I28" s="24">
        <f t="shared" si="2"/>
        <v>0</v>
      </c>
      <c r="K28" s="85"/>
    </row>
    <row r="29" spans="1:14" ht="12.75" customHeight="1">
      <c r="A29" s="2" t="s">
        <v>38</v>
      </c>
      <c r="B29" s="1" t="s">
        <v>158</v>
      </c>
      <c r="C29" s="4" t="s">
        <v>62</v>
      </c>
      <c r="D29" s="24">
        <v>31.7</v>
      </c>
      <c r="E29" s="24">
        <f t="shared" si="4"/>
        <v>23.774999999999999</v>
      </c>
      <c r="F29" s="22">
        <v>0.9</v>
      </c>
      <c r="G29" s="25">
        <f t="shared" si="0"/>
        <v>3.7854889589905363</v>
      </c>
      <c r="H29" s="25">
        <f t="shared" si="1"/>
        <v>-30.8</v>
      </c>
      <c r="I29" s="24">
        <f t="shared" si="2"/>
        <v>3422.2222222222222</v>
      </c>
      <c r="K29" s="85"/>
    </row>
    <row r="30" spans="1:14" ht="12.75" customHeight="1">
      <c r="A30" s="2" t="s">
        <v>39</v>
      </c>
      <c r="B30" s="1" t="s">
        <v>32</v>
      </c>
      <c r="C30" s="4" t="s">
        <v>62</v>
      </c>
      <c r="D30" s="24">
        <v>11.1</v>
      </c>
      <c r="E30" s="24">
        <f t="shared" si="4"/>
        <v>8.3249999999999993</v>
      </c>
      <c r="F30" s="22">
        <v>29.5</v>
      </c>
      <c r="G30" s="25">
        <f t="shared" si="0"/>
        <v>354.35435435435443</v>
      </c>
      <c r="H30" s="25">
        <f t="shared" si="1"/>
        <v>18.399999999999999</v>
      </c>
      <c r="I30" s="24">
        <f t="shared" si="2"/>
        <v>-62.372881355932201</v>
      </c>
      <c r="K30" s="85"/>
    </row>
    <row r="31" spans="1:14" ht="12.75" customHeight="1">
      <c r="A31" s="2" t="s">
        <v>40</v>
      </c>
      <c r="B31" s="1" t="s">
        <v>8</v>
      </c>
      <c r="C31" s="4" t="s">
        <v>62</v>
      </c>
      <c r="D31" s="24">
        <v>0.4</v>
      </c>
      <c r="E31" s="24">
        <f t="shared" si="4"/>
        <v>0.30000000000000004</v>
      </c>
      <c r="F31" s="22">
        <v>0.3</v>
      </c>
      <c r="G31" s="25">
        <f t="shared" si="0"/>
        <v>99.999999999999972</v>
      </c>
      <c r="H31" s="25">
        <f t="shared" si="1"/>
        <v>-0.10000000000000003</v>
      </c>
      <c r="I31" s="24">
        <f t="shared" si="2"/>
        <v>33.333333333333343</v>
      </c>
      <c r="K31" s="85"/>
    </row>
    <row r="32" spans="1:14" ht="12.75" customHeight="1">
      <c r="A32" s="2" t="s">
        <v>41</v>
      </c>
      <c r="B32" s="1" t="s">
        <v>11</v>
      </c>
      <c r="C32" s="4" t="s">
        <v>62</v>
      </c>
      <c r="D32" s="24">
        <v>0.2</v>
      </c>
      <c r="E32" s="24">
        <f t="shared" si="4"/>
        <v>0.15000000000000002</v>
      </c>
      <c r="F32" s="22">
        <v>0.7</v>
      </c>
      <c r="G32" s="25">
        <f t="shared" si="0"/>
        <v>466.66666666666663</v>
      </c>
      <c r="H32" s="25">
        <f t="shared" si="1"/>
        <v>0.49999999999999994</v>
      </c>
      <c r="I32" s="24">
        <f t="shared" si="2"/>
        <v>-71.428571428571416</v>
      </c>
      <c r="K32" s="85"/>
    </row>
    <row r="33" spans="1:12" ht="12.75" customHeight="1">
      <c r="A33" s="2" t="s">
        <v>42</v>
      </c>
      <c r="B33" s="1" t="s">
        <v>162</v>
      </c>
      <c r="C33" s="4" t="s">
        <v>62</v>
      </c>
      <c r="D33" s="24">
        <v>4.3</v>
      </c>
      <c r="E33" s="24">
        <f t="shared" si="4"/>
        <v>3.2249999999999996</v>
      </c>
      <c r="F33" s="22">
        <v>0</v>
      </c>
      <c r="G33" s="24">
        <f t="shared" si="0"/>
        <v>0</v>
      </c>
      <c r="H33" s="25">
        <f t="shared" si="1"/>
        <v>-4.3</v>
      </c>
      <c r="I33" s="24">
        <v>0</v>
      </c>
    </row>
    <row r="34" spans="1:12" ht="12.75" customHeight="1">
      <c r="A34" s="2" t="s">
        <v>116</v>
      </c>
      <c r="B34" s="7" t="s">
        <v>172</v>
      </c>
      <c r="C34" s="4" t="s">
        <v>62</v>
      </c>
      <c r="D34" s="24">
        <v>1.2</v>
      </c>
      <c r="E34" s="24">
        <f t="shared" si="4"/>
        <v>0.89999999999999991</v>
      </c>
      <c r="F34" s="22">
        <v>3.2</v>
      </c>
      <c r="G34" s="25">
        <f t="shared" si="0"/>
        <v>355.5555555555556</v>
      </c>
      <c r="H34" s="25">
        <f t="shared" si="1"/>
        <v>2</v>
      </c>
      <c r="I34" s="24">
        <f t="shared" si="2"/>
        <v>-62.500000000000007</v>
      </c>
    </row>
    <row r="35" spans="1:12" ht="12.75" customHeight="1">
      <c r="A35" s="2" t="s">
        <v>309</v>
      </c>
      <c r="B35" s="8" t="s">
        <v>310</v>
      </c>
      <c r="C35" s="4" t="s">
        <v>62</v>
      </c>
      <c r="D35" s="22">
        <v>3.7</v>
      </c>
      <c r="E35" s="24">
        <f t="shared" si="4"/>
        <v>2.7750000000000004</v>
      </c>
      <c r="F35" s="22">
        <v>0</v>
      </c>
      <c r="G35" s="25">
        <f t="shared" si="0"/>
        <v>0</v>
      </c>
      <c r="H35" s="25">
        <f t="shared" si="1"/>
        <v>-3.7</v>
      </c>
      <c r="I35" s="24">
        <v>0</v>
      </c>
    </row>
    <row r="36" spans="1:12" ht="12.75" customHeight="1">
      <c r="A36" s="2" t="s">
        <v>311</v>
      </c>
      <c r="B36" s="7" t="s">
        <v>186</v>
      </c>
      <c r="C36" s="4" t="s">
        <v>62</v>
      </c>
      <c r="D36" s="25">
        <v>0</v>
      </c>
      <c r="E36" s="24">
        <f t="shared" ref="E36" si="5">D36/4*2</f>
        <v>0</v>
      </c>
      <c r="F36" s="22">
        <v>18.3</v>
      </c>
      <c r="G36" s="25">
        <v>0</v>
      </c>
      <c r="H36" s="25">
        <f t="shared" si="1"/>
        <v>18.3</v>
      </c>
      <c r="I36" s="24">
        <f t="shared" si="2"/>
        <v>-100</v>
      </c>
    </row>
    <row r="37" spans="1:12" ht="12.75" customHeight="1">
      <c r="A37" s="96" t="s">
        <v>70</v>
      </c>
      <c r="B37" s="97" t="s">
        <v>58</v>
      </c>
      <c r="C37" s="94" t="s">
        <v>62</v>
      </c>
      <c r="D37" s="27">
        <f>D38+D50</f>
        <v>32.83</v>
      </c>
      <c r="E37" s="27">
        <f>E38+E50</f>
        <v>24.622500000000002</v>
      </c>
      <c r="F37" s="27">
        <f>F38+F50</f>
        <v>252.10000000000002</v>
      </c>
      <c r="G37" s="31">
        <f t="shared" si="0"/>
        <v>1023.8602903848106</v>
      </c>
      <c r="H37" s="31">
        <f t="shared" si="1"/>
        <v>219.27000000000004</v>
      </c>
      <c r="I37" s="26">
        <f t="shared" si="2"/>
        <v>-86.977389924633087</v>
      </c>
    </row>
    <row r="38" spans="1:12" ht="12.75" customHeight="1">
      <c r="A38" s="96" t="s">
        <v>10</v>
      </c>
      <c r="B38" s="6" t="s">
        <v>290</v>
      </c>
      <c r="C38" s="94" t="s">
        <v>62</v>
      </c>
      <c r="D38" s="27">
        <f>D39+D40+D41+D42</f>
        <v>13.029999999999998</v>
      </c>
      <c r="E38" s="27">
        <f>E39+E40+E41+E42</f>
        <v>9.7724999999999991</v>
      </c>
      <c r="F38" s="27">
        <f>F39+F40+F41+F42</f>
        <v>126.70000000000002</v>
      </c>
      <c r="G38" s="31">
        <f t="shared" si="0"/>
        <v>1296.4952673317987</v>
      </c>
      <c r="H38" s="31">
        <f t="shared" si="1"/>
        <v>113.67000000000002</v>
      </c>
      <c r="I38" s="26">
        <f t="shared" si="2"/>
        <v>-89.715864246250987</v>
      </c>
    </row>
    <row r="39" spans="1:12" ht="12.75" customHeight="1">
      <c r="A39" s="2" t="s">
        <v>44</v>
      </c>
      <c r="B39" s="3" t="s">
        <v>71</v>
      </c>
      <c r="C39" s="4" t="s">
        <v>62</v>
      </c>
      <c r="D39" s="24">
        <v>2.1</v>
      </c>
      <c r="E39" s="24">
        <f>D39/4*3</f>
        <v>1.5750000000000002</v>
      </c>
      <c r="F39" s="22">
        <v>7.8</v>
      </c>
      <c r="G39" s="25">
        <f t="shared" si="0"/>
        <v>495.23809523809518</v>
      </c>
      <c r="H39" s="25">
        <f t="shared" si="1"/>
        <v>5.6999999999999993</v>
      </c>
      <c r="I39" s="24">
        <f t="shared" si="2"/>
        <v>-73.076923076923066</v>
      </c>
    </row>
    <row r="40" spans="1:12" ht="12.75" customHeight="1">
      <c r="A40" s="2" t="s">
        <v>45</v>
      </c>
      <c r="B40" s="3" t="s">
        <v>49</v>
      </c>
      <c r="C40" s="4" t="s">
        <v>62</v>
      </c>
      <c r="D40" s="24">
        <v>8.0299999999999994</v>
      </c>
      <c r="E40" s="24">
        <f t="shared" ref="E40:E44" si="6">D40/4*3</f>
        <v>6.0224999999999991</v>
      </c>
      <c r="F40" s="22">
        <v>0.5</v>
      </c>
      <c r="G40" s="25">
        <f t="shared" si="0"/>
        <v>8.3022000830220009</v>
      </c>
      <c r="H40" s="25">
        <f t="shared" si="1"/>
        <v>-7.5299999999999994</v>
      </c>
      <c r="I40" s="24">
        <f t="shared" si="2"/>
        <v>1505.9999999999998</v>
      </c>
      <c r="K40" s="80"/>
    </row>
    <row r="41" spans="1:12" ht="12.75" customHeight="1">
      <c r="A41" s="2" t="s">
        <v>46</v>
      </c>
      <c r="B41" s="3" t="s">
        <v>30</v>
      </c>
      <c r="C41" s="4" t="s">
        <v>62</v>
      </c>
      <c r="D41" s="24">
        <v>1.2</v>
      </c>
      <c r="E41" s="24">
        <f t="shared" si="6"/>
        <v>0.89999999999999991</v>
      </c>
      <c r="F41" s="22">
        <v>2.2999999999999998</v>
      </c>
      <c r="G41" s="25">
        <f t="shared" si="0"/>
        <v>255.55555555555557</v>
      </c>
      <c r="H41" s="25">
        <f t="shared" si="1"/>
        <v>1.0999999999999999</v>
      </c>
      <c r="I41" s="24">
        <f t="shared" si="2"/>
        <v>-47.826086956521742</v>
      </c>
    </row>
    <row r="42" spans="1:12" ht="12.75" customHeight="1">
      <c r="A42" s="2" t="s">
        <v>47</v>
      </c>
      <c r="B42" s="3" t="s">
        <v>56</v>
      </c>
      <c r="C42" s="4" t="s">
        <v>62</v>
      </c>
      <c r="D42" s="28">
        <v>1.7</v>
      </c>
      <c r="E42" s="24">
        <f t="shared" si="6"/>
        <v>1.2749999999999999</v>
      </c>
      <c r="F42" s="28">
        <f>F43+F44+F45</f>
        <v>116.10000000000001</v>
      </c>
      <c r="G42" s="25">
        <f t="shared" si="0"/>
        <v>9105.8823529411784</v>
      </c>
      <c r="H42" s="25">
        <f t="shared" si="1"/>
        <v>114.4</v>
      </c>
      <c r="I42" s="24">
        <f t="shared" si="2"/>
        <v>-98.535745047372956</v>
      </c>
      <c r="L42" s="80"/>
    </row>
    <row r="43" spans="1:12" ht="12.75" customHeight="1">
      <c r="A43" s="2" t="s">
        <v>312</v>
      </c>
      <c r="B43" s="3" t="s">
        <v>72</v>
      </c>
      <c r="C43" s="4" t="s">
        <v>62</v>
      </c>
      <c r="D43" s="24">
        <v>0.3</v>
      </c>
      <c r="E43" s="24">
        <f t="shared" si="6"/>
        <v>0.22499999999999998</v>
      </c>
      <c r="F43" s="22">
        <v>0.9</v>
      </c>
      <c r="G43" s="25">
        <f t="shared" si="0"/>
        <v>400.00000000000011</v>
      </c>
      <c r="H43" s="25">
        <f t="shared" si="1"/>
        <v>0.60000000000000009</v>
      </c>
      <c r="I43" s="24">
        <f t="shared" si="2"/>
        <v>-66.666666666666671</v>
      </c>
    </row>
    <row r="44" spans="1:12" ht="12.75" customHeight="1">
      <c r="A44" s="2" t="s">
        <v>313</v>
      </c>
      <c r="B44" s="3" t="s">
        <v>32</v>
      </c>
      <c r="C44" s="4" t="s">
        <v>62</v>
      </c>
      <c r="D44" s="24">
        <v>1.4</v>
      </c>
      <c r="E44" s="24">
        <f t="shared" si="6"/>
        <v>1.0499999999999998</v>
      </c>
      <c r="F44" s="22">
        <v>2.5</v>
      </c>
      <c r="G44" s="25">
        <f t="shared" si="0"/>
        <v>238.09523809523813</v>
      </c>
      <c r="H44" s="25">
        <f t="shared" si="1"/>
        <v>1.1000000000000001</v>
      </c>
      <c r="I44" s="24">
        <f t="shared" si="2"/>
        <v>-44.000000000000007</v>
      </c>
    </row>
    <row r="45" spans="1:12" ht="12.75" customHeight="1">
      <c r="A45" s="2" t="s">
        <v>314</v>
      </c>
      <c r="B45" s="3" t="s">
        <v>169</v>
      </c>
      <c r="C45" s="4" t="s">
        <v>62</v>
      </c>
      <c r="D45" s="28">
        <f>D46+D47+D48+D49</f>
        <v>0.8</v>
      </c>
      <c r="E45" s="24">
        <f>E46+E47+E48+E49</f>
        <v>0.60000000000000009</v>
      </c>
      <c r="F45" s="28">
        <f>SUM(F46:F49)</f>
        <v>112.7</v>
      </c>
      <c r="G45" s="25">
        <f t="shared" si="0"/>
        <v>18783.333333333332</v>
      </c>
      <c r="H45" s="25">
        <f t="shared" si="1"/>
        <v>111.9</v>
      </c>
      <c r="I45" s="24">
        <f t="shared" si="2"/>
        <v>-99.290150842945877</v>
      </c>
    </row>
    <row r="46" spans="1:12" ht="12.75" customHeight="1">
      <c r="A46" s="2"/>
      <c r="B46" s="3" t="s">
        <v>8</v>
      </c>
      <c r="C46" s="4" t="s">
        <v>62</v>
      </c>
      <c r="D46" s="24">
        <v>0.1</v>
      </c>
      <c r="E46" s="24">
        <f>D46/4*3</f>
        <v>7.5000000000000011E-2</v>
      </c>
      <c r="F46" s="22">
        <v>0.4</v>
      </c>
      <c r="G46" s="25">
        <f t="shared" si="0"/>
        <v>533.33333333333326</v>
      </c>
      <c r="H46" s="25">
        <f t="shared" si="1"/>
        <v>0.30000000000000004</v>
      </c>
      <c r="I46" s="24">
        <f t="shared" si="2"/>
        <v>-75</v>
      </c>
    </row>
    <row r="47" spans="1:12" ht="12.75" customHeight="1">
      <c r="A47" s="2"/>
      <c r="B47" s="3" t="s">
        <v>104</v>
      </c>
      <c r="C47" s="4" t="s">
        <v>62</v>
      </c>
      <c r="D47" s="24">
        <v>0.3</v>
      </c>
      <c r="E47" s="24">
        <f t="shared" ref="E47:E49" si="7">D47/4*3</f>
        <v>0.22499999999999998</v>
      </c>
      <c r="F47" s="22">
        <v>0.7</v>
      </c>
      <c r="G47" s="25">
        <f t="shared" si="0"/>
        <v>311.11111111111114</v>
      </c>
      <c r="H47" s="25">
        <f t="shared" si="1"/>
        <v>0.39999999999999997</v>
      </c>
      <c r="I47" s="24">
        <f t="shared" si="2"/>
        <v>-57.142857142857139</v>
      </c>
    </row>
    <row r="48" spans="1:12" ht="12.75" customHeight="1">
      <c r="A48" s="2"/>
      <c r="B48" s="3" t="s">
        <v>12</v>
      </c>
      <c r="C48" s="4" t="s">
        <v>62</v>
      </c>
      <c r="D48" s="24">
        <v>0.4</v>
      </c>
      <c r="E48" s="24">
        <f t="shared" si="7"/>
        <v>0.30000000000000004</v>
      </c>
      <c r="F48" s="22">
        <v>0.2</v>
      </c>
      <c r="G48" s="25">
        <f t="shared" si="0"/>
        <v>66.666666666666657</v>
      </c>
      <c r="H48" s="25">
        <f t="shared" si="1"/>
        <v>-0.2</v>
      </c>
      <c r="I48" s="24">
        <f t="shared" si="2"/>
        <v>100</v>
      </c>
    </row>
    <row r="49" spans="1:9" ht="12.75" customHeight="1">
      <c r="A49" s="2"/>
      <c r="B49" s="8" t="s">
        <v>186</v>
      </c>
      <c r="C49" s="4" t="s">
        <v>62</v>
      </c>
      <c r="D49" s="25">
        <v>0</v>
      </c>
      <c r="E49" s="24">
        <f t="shared" si="7"/>
        <v>0</v>
      </c>
      <c r="F49" s="22">
        <v>111.4</v>
      </c>
      <c r="G49" s="25">
        <v>0</v>
      </c>
      <c r="H49" s="25">
        <f t="shared" si="1"/>
        <v>111.4</v>
      </c>
      <c r="I49" s="24">
        <f t="shared" si="2"/>
        <v>-100</v>
      </c>
    </row>
    <row r="50" spans="1:9" ht="12.75" customHeight="1">
      <c r="A50" s="96" t="s">
        <v>14</v>
      </c>
      <c r="B50" s="97" t="s">
        <v>182</v>
      </c>
      <c r="C50" s="94" t="s">
        <v>62</v>
      </c>
      <c r="D50" s="27">
        <f>D51+D52+D53</f>
        <v>19.8</v>
      </c>
      <c r="E50" s="27">
        <f>E51+E52+E53</f>
        <v>14.850000000000001</v>
      </c>
      <c r="F50" s="27">
        <f>F51+F52+F53</f>
        <v>125.39999999999999</v>
      </c>
      <c r="G50" s="31">
        <f t="shared" si="0"/>
        <v>844.44444444444434</v>
      </c>
      <c r="H50" s="31">
        <f t="shared" si="1"/>
        <v>105.6</v>
      </c>
      <c r="I50" s="26">
        <f t="shared" si="2"/>
        <v>-84.21052631578948</v>
      </c>
    </row>
    <row r="51" spans="1:9" ht="12.75" customHeight="1">
      <c r="A51" s="2" t="s">
        <v>50</v>
      </c>
      <c r="B51" s="3" t="s">
        <v>30</v>
      </c>
      <c r="C51" s="4" t="s">
        <v>62</v>
      </c>
      <c r="D51" s="24">
        <v>0.4</v>
      </c>
      <c r="E51" s="24">
        <f>D51/4*3</f>
        <v>0.30000000000000004</v>
      </c>
      <c r="F51" s="22">
        <v>2.6</v>
      </c>
      <c r="G51" s="25">
        <f t="shared" si="0"/>
        <v>866.66666666666663</v>
      </c>
      <c r="H51" s="25">
        <f t="shared" si="1"/>
        <v>2.2000000000000002</v>
      </c>
      <c r="I51" s="24">
        <f t="shared" si="2"/>
        <v>-84.615384615384613</v>
      </c>
    </row>
    <row r="52" spans="1:9" ht="12.75" customHeight="1">
      <c r="A52" s="2" t="s">
        <v>51</v>
      </c>
      <c r="B52" s="3" t="s">
        <v>180</v>
      </c>
      <c r="C52" s="4" t="s">
        <v>62</v>
      </c>
      <c r="D52" s="24">
        <v>11.5</v>
      </c>
      <c r="E52" s="24">
        <f>D52/4*3</f>
        <v>8.625</v>
      </c>
      <c r="F52" s="22">
        <v>0.7</v>
      </c>
      <c r="G52" s="25">
        <f t="shared" si="0"/>
        <v>8.115942028985506</v>
      </c>
      <c r="H52" s="25">
        <f t="shared" si="1"/>
        <v>-10.8</v>
      </c>
      <c r="I52" s="24">
        <f t="shared" si="2"/>
        <v>1542.8571428571431</v>
      </c>
    </row>
    <row r="53" spans="1:9" ht="12.75" customHeight="1">
      <c r="A53" s="2" t="s">
        <v>52</v>
      </c>
      <c r="B53" s="3" t="s">
        <v>56</v>
      </c>
      <c r="C53" s="4" t="s">
        <v>62</v>
      </c>
      <c r="D53" s="28">
        <f>D54+D55+D56+D57+D58</f>
        <v>7.9</v>
      </c>
      <c r="E53" s="28">
        <f>E54+E55+E56+E57+E58</f>
        <v>5.9250000000000007</v>
      </c>
      <c r="F53" s="28">
        <f>F54+F55+F56+F57+F58</f>
        <v>122.1</v>
      </c>
      <c r="G53" s="25">
        <f t="shared" si="0"/>
        <v>2060.7594936708856</v>
      </c>
      <c r="H53" s="25">
        <f t="shared" si="1"/>
        <v>114.19999999999999</v>
      </c>
      <c r="I53" s="24">
        <f t="shared" si="2"/>
        <v>-93.529893529893528</v>
      </c>
    </row>
    <row r="54" spans="1:9" ht="12.75" customHeight="1">
      <c r="A54" s="2" t="s">
        <v>315</v>
      </c>
      <c r="B54" s="3" t="s">
        <v>55</v>
      </c>
      <c r="C54" s="4" t="s">
        <v>62</v>
      </c>
      <c r="D54" s="24">
        <v>3.7</v>
      </c>
      <c r="E54" s="24">
        <f>D54/4*3</f>
        <v>2.7750000000000004</v>
      </c>
      <c r="F54" s="22">
        <v>0</v>
      </c>
      <c r="G54" s="25">
        <f t="shared" si="0"/>
        <v>0</v>
      </c>
      <c r="H54" s="25">
        <f t="shared" si="1"/>
        <v>-3.7</v>
      </c>
      <c r="I54" s="24">
        <v>0</v>
      </c>
    </row>
    <row r="55" spans="1:9" ht="12.75" customHeight="1">
      <c r="A55" s="2" t="s">
        <v>316</v>
      </c>
      <c r="B55" s="3" t="s">
        <v>72</v>
      </c>
      <c r="C55" s="4" t="s">
        <v>62</v>
      </c>
      <c r="D55" s="24">
        <v>0.3</v>
      </c>
      <c r="E55" s="24">
        <f t="shared" ref="E55:E57" si="8">D55/4*3</f>
        <v>0.22499999999999998</v>
      </c>
      <c r="F55" s="22">
        <v>1.3</v>
      </c>
      <c r="G55" s="25">
        <f t="shared" si="0"/>
        <v>577.77777777777783</v>
      </c>
      <c r="H55" s="25">
        <f t="shared" si="1"/>
        <v>1</v>
      </c>
      <c r="I55" s="24">
        <f t="shared" si="2"/>
        <v>-76.92307692307692</v>
      </c>
    </row>
    <row r="56" spans="1:9" ht="12.75" customHeight="1">
      <c r="A56" s="2" t="s">
        <v>317</v>
      </c>
      <c r="B56" s="3" t="s">
        <v>17</v>
      </c>
      <c r="C56" s="4" t="s">
        <v>62</v>
      </c>
      <c r="D56" s="24">
        <v>0.2</v>
      </c>
      <c r="E56" s="24">
        <f t="shared" si="8"/>
        <v>0.15000000000000002</v>
      </c>
      <c r="F56" s="22">
        <v>0.5</v>
      </c>
      <c r="G56" s="25">
        <f t="shared" si="0"/>
        <v>333.33333333333331</v>
      </c>
      <c r="H56" s="25">
        <f t="shared" si="1"/>
        <v>0.3</v>
      </c>
      <c r="I56" s="24">
        <f t="shared" si="2"/>
        <v>-60</v>
      </c>
    </row>
    <row r="57" spans="1:9" ht="12.75" customHeight="1">
      <c r="A57" s="2" t="s">
        <v>318</v>
      </c>
      <c r="B57" s="3" t="s">
        <v>32</v>
      </c>
      <c r="C57" s="4" t="s">
        <v>62</v>
      </c>
      <c r="D57" s="24">
        <v>1.6</v>
      </c>
      <c r="E57" s="24">
        <f t="shared" si="8"/>
        <v>1.2000000000000002</v>
      </c>
      <c r="F57" s="22">
        <v>3.4</v>
      </c>
      <c r="G57" s="25">
        <f t="shared" si="0"/>
        <v>283.33333333333331</v>
      </c>
      <c r="H57" s="25">
        <f t="shared" si="1"/>
        <v>1.7999999999999998</v>
      </c>
      <c r="I57" s="24">
        <f t="shared" si="2"/>
        <v>-52.941176470588232</v>
      </c>
    </row>
    <row r="58" spans="1:9" ht="12.75" customHeight="1">
      <c r="A58" s="2" t="s">
        <v>319</v>
      </c>
      <c r="B58" s="3" t="s">
        <v>169</v>
      </c>
      <c r="C58" s="4" t="s">
        <v>62</v>
      </c>
      <c r="D58" s="28">
        <f>D59+D60</f>
        <v>2.1</v>
      </c>
      <c r="E58" s="28">
        <f>E59+E60</f>
        <v>1.5750000000000002</v>
      </c>
      <c r="F58" s="28">
        <f>F59+F60</f>
        <v>116.89999999999999</v>
      </c>
      <c r="G58" s="25">
        <f t="shared" si="0"/>
        <v>7422.2222222222217</v>
      </c>
      <c r="H58" s="25">
        <f t="shared" si="1"/>
        <v>114.8</v>
      </c>
      <c r="I58" s="24">
        <f t="shared" si="2"/>
        <v>-98.203592814371262</v>
      </c>
    </row>
    <row r="59" spans="1:9" ht="12.75" customHeight="1">
      <c r="A59" s="2"/>
      <c r="B59" s="3" t="s">
        <v>104</v>
      </c>
      <c r="C59" s="4" t="s">
        <v>62</v>
      </c>
      <c r="D59" s="24">
        <v>2.1</v>
      </c>
      <c r="E59" s="24">
        <f>D59/4*3</f>
        <v>1.5750000000000002</v>
      </c>
      <c r="F59" s="22">
        <v>3.6</v>
      </c>
      <c r="G59" s="25">
        <f t="shared" si="0"/>
        <v>228.57142857142856</v>
      </c>
      <c r="H59" s="25">
        <f t="shared" si="1"/>
        <v>1.5</v>
      </c>
      <c r="I59" s="24">
        <f t="shared" si="2"/>
        <v>-41.666666666666664</v>
      </c>
    </row>
    <row r="60" spans="1:9" ht="12.75" customHeight="1">
      <c r="A60" s="2"/>
      <c r="B60" s="3" t="s">
        <v>186</v>
      </c>
      <c r="C60" s="4" t="s">
        <v>62</v>
      </c>
      <c r="D60" s="25">
        <v>0</v>
      </c>
      <c r="E60" s="24">
        <f>D60/4*3</f>
        <v>0</v>
      </c>
      <c r="F60" s="22">
        <v>113.3</v>
      </c>
      <c r="G60" s="25">
        <v>0</v>
      </c>
      <c r="H60" s="25">
        <f t="shared" si="1"/>
        <v>113.3</v>
      </c>
      <c r="I60" s="24">
        <f t="shared" si="2"/>
        <v>-100</v>
      </c>
    </row>
    <row r="61" spans="1:9" ht="12.75" customHeight="1">
      <c r="A61" s="96" t="s">
        <v>74</v>
      </c>
      <c r="B61" s="97" t="s">
        <v>320</v>
      </c>
      <c r="C61" s="94" t="s">
        <v>62</v>
      </c>
      <c r="D61" s="27">
        <f>D12+D37</f>
        <v>5559.23</v>
      </c>
      <c r="E61" s="27">
        <f>E12+E37</f>
        <v>4169.4225000000006</v>
      </c>
      <c r="F61" s="27">
        <f>F12+F37</f>
        <v>4922.6000000000004</v>
      </c>
      <c r="G61" s="31">
        <f t="shared" si="0"/>
        <v>118.06431226386866</v>
      </c>
      <c r="H61" s="31">
        <f t="shared" si="1"/>
        <v>-636.6299999999992</v>
      </c>
      <c r="I61" s="26">
        <f t="shared" si="2"/>
        <v>12.932799739974783</v>
      </c>
    </row>
    <row r="62" spans="1:9" ht="12.75" customHeight="1">
      <c r="A62" s="96" t="s">
        <v>75</v>
      </c>
      <c r="B62" s="97" t="s">
        <v>288</v>
      </c>
      <c r="C62" s="94" t="s">
        <v>62</v>
      </c>
      <c r="D62" s="21">
        <f>D63-D61</f>
        <v>0.87000000000080036</v>
      </c>
      <c r="E62" s="21">
        <f>E63-E61</f>
        <v>0.65250000000014552</v>
      </c>
      <c r="F62" s="21">
        <f>F63-F61</f>
        <v>-357.60000000000036</v>
      </c>
      <c r="G62" s="31">
        <f t="shared" si="0"/>
        <v>-54804.597701137252</v>
      </c>
      <c r="H62" s="31">
        <f t="shared" si="1"/>
        <v>-358.47000000000116</v>
      </c>
      <c r="I62" s="26">
        <f t="shared" si="2"/>
        <v>-100.24328859060425</v>
      </c>
    </row>
    <row r="63" spans="1:9" ht="12.75" customHeight="1">
      <c r="A63" s="83" t="s">
        <v>79</v>
      </c>
      <c r="B63" s="97" t="s">
        <v>57</v>
      </c>
      <c r="C63" s="94" t="s">
        <v>62</v>
      </c>
      <c r="D63" s="26">
        <v>5560.1</v>
      </c>
      <c r="E63" s="26">
        <f>D63/4*3</f>
        <v>4170.0750000000007</v>
      </c>
      <c r="F63" s="21">
        <v>4565</v>
      </c>
      <c r="G63" s="31">
        <f t="shared" si="0"/>
        <v>109.47045316930748</v>
      </c>
      <c r="H63" s="31">
        <f t="shared" si="1"/>
        <v>-995.10000000000036</v>
      </c>
      <c r="I63" s="26">
        <f t="shared" si="2"/>
        <v>21.798466593647319</v>
      </c>
    </row>
    <row r="64" spans="1:9" ht="12.75" customHeight="1">
      <c r="A64" s="83" t="s">
        <v>81</v>
      </c>
      <c r="B64" s="97" t="s">
        <v>146</v>
      </c>
      <c r="C64" s="94" t="s">
        <v>80</v>
      </c>
      <c r="D64" s="26">
        <v>369.3</v>
      </c>
      <c r="E64" s="26">
        <f>D64/4*3</f>
        <v>276.97500000000002</v>
      </c>
      <c r="F64" s="21">
        <v>307.7</v>
      </c>
      <c r="G64" s="31">
        <f t="shared" si="0"/>
        <v>111.09305894033756</v>
      </c>
      <c r="H64" s="31">
        <f t="shared" si="1"/>
        <v>-61.600000000000023</v>
      </c>
      <c r="I64" s="26">
        <f t="shared" si="2"/>
        <v>20.019499512512184</v>
      </c>
    </row>
    <row r="65" spans="1:9" ht="12.75" customHeight="1">
      <c r="A65" s="132" t="s">
        <v>131</v>
      </c>
      <c r="B65" s="133" t="s">
        <v>291</v>
      </c>
      <c r="C65" s="94" t="s">
        <v>82</v>
      </c>
      <c r="D65" s="86">
        <v>9.27</v>
      </c>
      <c r="E65" s="86">
        <v>9.27</v>
      </c>
      <c r="F65" s="29">
        <v>9.27</v>
      </c>
      <c r="G65" s="31">
        <f t="shared" si="0"/>
        <v>100</v>
      </c>
      <c r="H65" s="31">
        <f t="shared" si="1"/>
        <v>0</v>
      </c>
      <c r="I65" s="26">
        <f t="shared" si="2"/>
        <v>0</v>
      </c>
    </row>
    <row r="66" spans="1:9" ht="12.75" customHeight="1">
      <c r="A66" s="132"/>
      <c r="B66" s="133"/>
      <c r="C66" s="94" t="s">
        <v>80</v>
      </c>
      <c r="D66" s="26">
        <v>37.700000000000003</v>
      </c>
      <c r="E66" s="26">
        <f>D66/4*3</f>
        <v>28.275000000000002</v>
      </c>
      <c r="F66" s="21">
        <v>31.4</v>
      </c>
      <c r="G66" s="31">
        <f t="shared" si="0"/>
        <v>111.05216622458001</v>
      </c>
      <c r="H66" s="31">
        <f t="shared" si="1"/>
        <v>-6.3000000000000043</v>
      </c>
      <c r="I66" s="26">
        <f t="shared" si="2"/>
        <v>20.063694267515928</v>
      </c>
    </row>
    <row r="67" spans="1:9" ht="12.75" customHeight="1">
      <c r="A67" s="96" t="s">
        <v>132</v>
      </c>
      <c r="B67" s="97" t="s">
        <v>83</v>
      </c>
      <c r="C67" s="94" t="s">
        <v>84</v>
      </c>
      <c r="D67" s="29">
        <f t="shared" ref="D67" si="9">D63/D64</f>
        <v>15.055781207690226</v>
      </c>
      <c r="E67" s="29">
        <f>E63/E64</f>
        <v>15.055781207690226</v>
      </c>
      <c r="F67" s="29">
        <f>F63/F64</f>
        <v>14.835879103022425</v>
      </c>
      <c r="G67" s="31">
        <f t="shared" si="0"/>
        <v>98.539417505911416</v>
      </c>
      <c r="H67" s="31">
        <f t="shared" si="1"/>
        <v>-0.21990210466780091</v>
      </c>
      <c r="I67" s="26">
        <f t="shared" si="2"/>
        <v>1.4822317109809831</v>
      </c>
    </row>
    <row r="68" spans="1:9" ht="12.75" customHeight="1">
      <c r="A68" s="87"/>
      <c r="B68" s="11"/>
      <c r="C68" s="87"/>
      <c r="D68" s="87"/>
      <c r="E68" s="134"/>
      <c r="F68" s="134"/>
      <c r="G68" s="134"/>
      <c r="H68" s="98"/>
      <c r="I68" s="87"/>
    </row>
    <row r="69" spans="1:9" ht="12.75" customHeight="1"/>
    <row r="70" spans="1:9" ht="12.75" customHeight="1"/>
    <row r="71" spans="1:9" ht="12.75" customHeight="1"/>
    <row r="72" spans="1:9" ht="12.75" customHeight="1"/>
    <row r="73" spans="1:9" ht="12.75" customHeight="1"/>
    <row r="74" spans="1:9" ht="12.75" customHeight="1"/>
    <row r="75" spans="1:9" ht="12.75" customHeight="1"/>
    <row r="76" spans="1:9" ht="12.75" customHeight="1">
      <c r="A76" s="85"/>
    </row>
    <row r="77" spans="1:9" ht="12.75" customHeight="1">
      <c r="A77" s="85"/>
    </row>
    <row r="78" spans="1:9" ht="12.75" customHeight="1">
      <c r="A78" s="85"/>
    </row>
    <row r="79" spans="1:9" ht="12.75" customHeight="1">
      <c r="A79" s="85"/>
    </row>
    <row r="80" spans="1:9" ht="12.75" customHeight="1"/>
    <row r="81" spans="1:1" ht="12.75" customHeight="1">
      <c r="A81" s="85"/>
    </row>
    <row r="82" spans="1:1" ht="12.75" customHeight="1"/>
    <row r="83" spans="1:1" ht="12.75" customHeight="1"/>
    <row r="84" spans="1:1" ht="12.75" customHeight="1">
      <c r="A84" s="85"/>
    </row>
    <row r="85" spans="1:1" ht="12.75" customHeight="1"/>
    <row r="86" spans="1:1" ht="12.75" customHeight="1"/>
    <row r="87" spans="1:1" ht="12.75" customHeight="1"/>
    <row r="89" spans="1:1">
      <c r="A89" s="85"/>
    </row>
    <row r="90" spans="1:1">
      <c r="A90" s="85"/>
    </row>
    <row r="91" spans="1:1">
      <c r="A91" s="85"/>
    </row>
    <row r="92" spans="1:1">
      <c r="A92" s="85"/>
    </row>
    <row r="93" spans="1:1">
      <c r="A93" s="85"/>
    </row>
    <row r="94" spans="1:1">
      <c r="A94" s="85"/>
    </row>
    <row r="95" spans="1:1">
      <c r="A95" s="85"/>
    </row>
    <row r="96" spans="1:1">
      <c r="A96" s="85"/>
    </row>
    <row r="97" spans="1:1">
      <c r="A97" s="85"/>
    </row>
    <row r="102" spans="1:1">
      <c r="A102" s="85"/>
    </row>
    <row r="105" spans="1:1">
      <c r="A105" s="85"/>
    </row>
    <row r="106" spans="1:1">
      <c r="A106" s="85"/>
    </row>
    <row r="107" spans="1:1">
      <c r="A107" s="85"/>
    </row>
    <row r="108" spans="1:1">
      <c r="A108" s="85"/>
    </row>
    <row r="114" spans="1:1">
      <c r="A114" s="85"/>
    </row>
    <row r="115" spans="1:1">
      <c r="A115" s="85"/>
    </row>
    <row r="116" spans="1:1">
      <c r="A116" s="85"/>
    </row>
  </sheetData>
  <mergeCells count="13">
    <mergeCell ref="A8:I8"/>
    <mergeCell ref="A65:A66"/>
    <mergeCell ref="B65:B66"/>
    <mergeCell ref="E68:G68"/>
    <mergeCell ref="A9:I9"/>
    <mergeCell ref="A10:A11"/>
    <mergeCell ref="B10:B11"/>
    <mergeCell ref="C10:C11"/>
    <mergeCell ref="D10:D11"/>
    <mergeCell ref="E10:E11"/>
    <mergeCell ref="F10:F11"/>
    <mergeCell ref="H10:H11"/>
    <mergeCell ref="I10:I11"/>
  </mergeCells>
  <pageMargins left="0.7" right="0.7" top="0.23" bottom="0.2" header="0.17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Тар. сметы за 2018 г.(пит.вода)</vt:lpstr>
      <vt:lpstr>Тар. сметы за 2018 г.(стоки)</vt:lpstr>
      <vt:lpstr>тех вода</vt:lpstr>
      <vt:lpstr>'Тар. сметы за 2018 г.(пит.вода)'!Область_печати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2018-12-21T02:18:45Z</dcterms:modified>
</cp:coreProperties>
</file>