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Тар. сметы за 2019 г.(пит.вода)" sheetId="16" r:id="rId1"/>
    <sheet name="Тар. сметы за 2019 г.(стоки)" sheetId="17" r:id="rId2"/>
    <sheet name="Тар. сметы за 2019 г. (тех.вод)" sheetId="18" r:id="rId3"/>
  </sheets>
  <definedNames>
    <definedName name="_xlnm.Print_Area" localSheetId="0">'Тар. сметы за 2019 г.(пит.вода)'!$A$1:$I$177</definedName>
  </definedNames>
  <calcPr calcId="124519"/>
  <fileRecoveryPr autoRecover="0"/>
</workbook>
</file>

<file path=xl/calcChain.xml><?xml version="1.0" encoding="utf-8"?>
<calcChain xmlns="http://schemas.openxmlformats.org/spreadsheetml/2006/main">
  <c r="H80" i="16"/>
  <c r="H153" s="1"/>
  <c r="F83" i="17"/>
  <c r="H150"/>
  <c r="F127"/>
  <c r="F86"/>
  <c r="F22"/>
  <c r="F137" i="16"/>
  <c r="F96"/>
  <c r="F23" l="1"/>
  <c r="E162" i="17" l="1"/>
  <c r="E161"/>
  <c r="E157"/>
  <c r="E151"/>
  <c r="E150"/>
  <c r="E148"/>
  <c r="E147"/>
  <c r="E142"/>
  <c r="E143"/>
  <c r="E144"/>
  <c r="E141"/>
  <c r="E134"/>
  <c r="E135"/>
  <c r="E136"/>
  <c r="E137"/>
  <c r="E133"/>
  <c r="E130"/>
  <c r="E131"/>
  <c r="E129"/>
  <c r="E126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04"/>
  <c r="E98"/>
  <c r="E99"/>
  <c r="E100"/>
  <c r="E101"/>
  <c r="E102"/>
  <c r="E97"/>
  <c r="E89"/>
  <c r="E90"/>
  <c r="E91"/>
  <c r="E92"/>
  <c r="E93"/>
  <c r="E94"/>
  <c r="E95"/>
  <c r="E88"/>
  <c r="E85"/>
  <c r="E79"/>
  <c r="E80"/>
  <c r="E81"/>
  <c r="E82"/>
  <c r="E78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45"/>
  <c r="E46"/>
  <c r="E47"/>
  <c r="E48"/>
  <c r="E49"/>
  <c r="E50"/>
  <c r="E51"/>
  <c r="E52"/>
  <c r="E53"/>
  <c r="E54"/>
  <c r="E55"/>
  <c r="E56"/>
  <c r="E57"/>
  <c r="E44"/>
  <c r="E35"/>
  <c r="E36"/>
  <c r="E37"/>
  <c r="E38"/>
  <c r="E39"/>
  <c r="E40"/>
  <c r="E41"/>
  <c r="E42"/>
  <c r="E34"/>
  <c r="E30"/>
  <c r="E31"/>
  <c r="E32"/>
  <c r="E29"/>
  <c r="E25"/>
  <c r="E26"/>
  <c r="E24"/>
  <c r="E21"/>
  <c r="E16"/>
  <c r="E17"/>
  <c r="E18"/>
  <c r="E19"/>
  <c r="E15"/>
  <c r="E174" i="16"/>
  <c r="E172"/>
  <c r="E171"/>
  <c r="E170"/>
  <c r="E168"/>
  <c r="H168" s="1"/>
  <c r="E162"/>
  <c r="E161"/>
  <c r="H161" s="1"/>
  <c r="E156"/>
  <c r="E157"/>
  <c r="E158"/>
  <c r="E159"/>
  <c r="E155"/>
  <c r="E152"/>
  <c r="E151"/>
  <c r="E144"/>
  <c r="E145"/>
  <c r="E146"/>
  <c r="E147"/>
  <c r="E143"/>
  <c r="E140"/>
  <c r="E141"/>
  <c r="E139"/>
  <c r="E137"/>
  <c r="E136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17"/>
  <c r="E108"/>
  <c r="E109"/>
  <c r="E110"/>
  <c r="E111"/>
  <c r="E112"/>
  <c r="E113"/>
  <c r="E114"/>
  <c r="E115"/>
  <c r="E107"/>
  <c r="E99"/>
  <c r="E100"/>
  <c r="E101"/>
  <c r="E102"/>
  <c r="E103"/>
  <c r="E104"/>
  <c r="E105"/>
  <c r="E98"/>
  <c r="E95"/>
  <c r="E83"/>
  <c r="E84"/>
  <c r="E85"/>
  <c r="E86"/>
  <c r="E87"/>
  <c r="E88"/>
  <c r="E89"/>
  <c r="E90"/>
  <c r="E91"/>
  <c r="E92"/>
  <c r="E82"/>
  <c r="E68"/>
  <c r="E69"/>
  <c r="E70"/>
  <c r="E71"/>
  <c r="E72"/>
  <c r="E73"/>
  <c r="E74"/>
  <c r="E75"/>
  <c r="E76"/>
  <c r="E77"/>
  <c r="E78"/>
  <c r="E7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49"/>
  <c r="E36"/>
  <c r="E37"/>
  <c r="E38"/>
  <c r="E39"/>
  <c r="E40"/>
  <c r="E41"/>
  <c r="E42"/>
  <c r="E43"/>
  <c r="E44"/>
  <c r="E45"/>
  <c r="E46"/>
  <c r="E47"/>
  <c r="E35"/>
  <c r="E31"/>
  <c r="E32"/>
  <c r="E33"/>
  <c r="E30"/>
  <c r="E26"/>
  <c r="E27"/>
  <c r="E25"/>
  <c r="E22"/>
  <c r="E16"/>
  <c r="E17"/>
  <c r="E18"/>
  <c r="E19"/>
  <c r="E20"/>
  <c r="E15"/>
  <c r="H15" s="1"/>
  <c r="F27" i="17"/>
  <c r="F28" i="16"/>
  <c r="E152" i="17"/>
  <c r="E148" i="16"/>
  <c r="E149"/>
  <c r="F26" i="18"/>
  <c r="G26" s="1"/>
  <c r="F20"/>
  <c r="G15"/>
  <c r="H15"/>
  <c r="G16"/>
  <c r="H16"/>
  <c r="G17"/>
  <c r="H17"/>
  <c r="G19"/>
  <c r="H19"/>
  <c r="G21"/>
  <c r="H21"/>
  <c r="G22"/>
  <c r="H22"/>
  <c r="G23"/>
  <c r="H23"/>
  <c r="G24"/>
  <c r="H24"/>
  <c r="G25"/>
  <c r="H25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G40"/>
  <c r="H40"/>
  <c r="G41"/>
  <c r="H41"/>
  <c r="G42"/>
  <c r="H42"/>
  <c r="G44"/>
  <c r="H44"/>
  <c r="G45"/>
  <c r="H45"/>
  <c r="G47"/>
  <c r="H47"/>
  <c r="G48"/>
  <c r="H48"/>
  <c r="G49"/>
  <c r="H49"/>
  <c r="G50"/>
  <c r="G52"/>
  <c r="H52"/>
  <c r="G53"/>
  <c r="H53"/>
  <c r="G55"/>
  <c r="H55"/>
  <c r="G56"/>
  <c r="H56"/>
  <c r="G57"/>
  <c r="H57"/>
  <c r="G58"/>
  <c r="H58"/>
  <c r="G60"/>
  <c r="H60"/>
  <c r="G61"/>
  <c r="G64"/>
  <c r="H64"/>
  <c r="G65"/>
  <c r="H65"/>
  <c r="G66"/>
  <c r="H66"/>
  <c r="G67"/>
  <c r="H67"/>
  <c r="E138" i="17"/>
  <c r="E139"/>
  <c r="E68" i="18"/>
  <c r="H20"/>
  <c r="E67"/>
  <c r="E65"/>
  <c r="E64"/>
  <c r="E61"/>
  <c r="E60"/>
  <c r="E56"/>
  <c r="E57"/>
  <c r="E58"/>
  <c r="E55"/>
  <c r="E53"/>
  <c r="E52"/>
  <c r="E48"/>
  <c r="E49"/>
  <c r="E50"/>
  <c r="E47"/>
  <c r="E45"/>
  <c r="E44"/>
  <c r="E41"/>
  <c r="E42"/>
  <c r="E40"/>
  <c r="E28"/>
  <c r="E29"/>
  <c r="E30"/>
  <c r="E31"/>
  <c r="E32"/>
  <c r="E33"/>
  <c r="E34"/>
  <c r="E35"/>
  <c r="E36"/>
  <c r="E37"/>
  <c r="E27"/>
  <c r="E23"/>
  <c r="E24"/>
  <c r="E25"/>
  <c r="E22"/>
  <c r="E19"/>
  <c r="E16"/>
  <c r="E17"/>
  <c r="E15"/>
  <c r="E22" i="17"/>
  <c r="F20"/>
  <c r="F68" i="18"/>
  <c r="H68" s="1"/>
  <c r="D68"/>
  <c r="F59"/>
  <c r="G59" s="1"/>
  <c r="D59"/>
  <c r="D54" s="1"/>
  <c r="D51" s="1"/>
  <c r="F46"/>
  <c r="F43" s="1"/>
  <c r="F39" s="1"/>
  <c r="G39" s="1"/>
  <c r="D46"/>
  <c r="D43" s="1"/>
  <c r="D39" s="1"/>
  <c r="D26"/>
  <c r="E21"/>
  <c r="E20"/>
  <c r="F18"/>
  <c r="H18" s="1"/>
  <c r="D18"/>
  <c r="F14"/>
  <c r="G14" s="1"/>
  <c r="D14"/>
  <c r="E150" i="16" l="1"/>
  <c r="E140" i="17"/>
  <c r="G68" i="18"/>
  <c r="H59"/>
  <c r="H46"/>
  <c r="G46"/>
  <c r="H43"/>
  <c r="G43"/>
  <c r="H39"/>
  <c r="H26"/>
  <c r="G20"/>
  <c r="G18"/>
  <c r="H14"/>
  <c r="F13"/>
  <c r="D13"/>
  <c r="E26"/>
  <c r="D38"/>
  <c r="E14"/>
  <c r="E18"/>
  <c r="E46"/>
  <c r="F54"/>
  <c r="E59"/>
  <c r="G54" l="1"/>
  <c r="H54"/>
  <c r="G13"/>
  <c r="H13"/>
  <c r="E54"/>
  <c r="E51"/>
  <c r="E43"/>
  <c r="D62"/>
  <c r="D63" s="1"/>
  <c r="F51"/>
  <c r="E13"/>
  <c r="G51" l="1"/>
  <c r="H51"/>
  <c r="E39"/>
  <c r="F38"/>
  <c r="G38" l="1"/>
  <c r="H38"/>
  <c r="E38"/>
  <c r="F62"/>
  <c r="F63" l="1"/>
  <c r="H62"/>
  <c r="G62"/>
  <c r="E62"/>
  <c r="H63" l="1"/>
  <c r="G63"/>
  <c r="E63"/>
  <c r="F76" i="17" l="1"/>
  <c r="F145" s="1"/>
  <c r="G76"/>
  <c r="G145" s="1"/>
  <c r="E76"/>
  <c r="F80" i="16"/>
  <c r="F153" s="1"/>
  <c r="G80"/>
  <c r="G153" s="1"/>
  <c r="E80"/>
  <c r="E153" s="1"/>
  <c r="E28" i="17"/>
  <c r="E145" l="1"/>
  <c r="E43"/>
  <c r="E29" i="16"/>
  <c r="D20" i="17"/>
  <c r="D27"/>
  <c r="E27" s="1"/>
  <c r="D21" i="16"/>
  <c r="D28"/>
  <c r="E28" s="1"/>
  <c r="E163" l="1"/>
  <c r="E21" l="1"/>
  <c r="E14"/>
  <c r="G15"/>
  <c r="H162" i="17"/>
  <c r="H104"/>
  <c r="G107"/>
  <c r="G91"/>
  <c r="G93"/>
  <c r="F43"/>
  <c r="F33" s="1"/>
  <c r="H26"/>
  <c r="H28"/>
  <c r="H30"/>
  <c r="G39"/>
  <c r="G41"/>
  <c r="G51"/>
  <c r="G55"/>
  <c r="G162"/>
  <c r="G161"/>
  <c r="E160"/>
  <c r="G160" s="1"/>
  <c r="H151"/>
  <c r="G148"/>
  <c r="G147"/>
  <c r="G142"/>
  <c r="H143"/>
  <c r="G144"/>
  <c r="H141"/>
  <c r="H134"/>
  <c r="G135"/>
  <c r="H136"/>
  <c r="H137"/>
  <c r="G133"/>
  <c r="H130"/>
  <c r="G131"/>
  <c r="H129"/>
  <c r="H126"/>
  <c r="G105"/>
  <c r="H106"/>
  <c r="H107"/>
  <c r="H108"/>
  <c r="H109"/>
  <c r="H110"/>
  <c r="H111"/>
  <c r="G112"/>
  <c r="G113"/>
  <c r="G114"/>
  <c r="H115"/>
  <c r="G116"/>
  <c r="G117"/>
  <c r="G118"/>
  <c r="H119"/>
  <c r="G120"/>
  <c r="H121"/>
  <c r="G122"/>
  <c r="G123"/>
  <c r="H124"/>
  <c r="G104"/>
  <c r="H99"/>
  <c r="G100"/>
  <c r="H101"/>
  <c r="H102"/>
  <c r="H98"/>
  <c r="G89"/>
  <c r="H90"/>
  <c r="H91"/>
  <c r="H92"/>
  <c r="H93"/>
  <c r="G94"/>
  <c r="H95"/>
  <c r="G88"/>
  <c r="G85"/>
  <c r="G79"/>
  <c r="G80"/>
  <c r="G81"/>
  <c r="H82"/>
  <c r="H78"/>
  <c r="H45"/>
  <c r="H46"/>
  <c r="H47"/>
  <c r="G48"/>
  <c r="G49"/>
  <c r="G50"/>
  <c r="G52"/>
  <c r="G53"/>
  <c r="G54"/>
  <c r="G56"/>
  <c r="G57"/>
  <c r="G58"/>
  <c r="H59"/>
  <c r="H60"/>
  <c r="H61"/>
  <c r="H62"/>
  <c r="G63"/>
  <c r="G64"/>
  <c r="G65"/>
  <c r="H66"/>
  <c r="G67"/>
  <c r="G68"/>
  <c r="G69"/>
  <c r="G70"/>
  <c r="G71"/>
  <c r="G72"/>
  <c r="H73"/>
  <c r="G74"/>
  <c r="G75"/>
  <c r="G44"/>
  <c r="H35"/>
  <c r="H36"/>
  <c r="G37"/>
  <c r="H38"/>
  <c r="H39"/>
  <c r="H40"/>
  <c r="H41"/>
  <c r="H42"/>
  <c r="H34"/>
  <c r="G25"/>
  <c r="G26"/>
  <c r="G27"/>
  <c r="G28"/>
  <c r="G29"/>
  <c r="G30"/>
  <c r="H31"/>
  <c r="G32"/>
  <c r="G24"/>
  <c r="G21"/>
  <c r="G16"/>
  <c r="H17"/>
  <c r="H18"/>
  <c r="H19"/>
  <c r="H15"/>
  <c r="G151" l="1"/>
  <c r="H44"/>
  <c r="G42"/>
  <c r="G40"/>
  <c r="G38"/>
  <c r="H29"/>
  <c r="H27"/>
  <c r="H24"/>
  <c r="H16"/>
  <c r="G101"/>
  <c r="G98"/>
  <c r="G92"/>
  <c r="G90"/>
  <c r="G136"/>
  <c r="G108"/>
  <c r="H161"/>
  <c r="G152"/>
  <c r="H148"/>
  <c r="H68"/>
  <c r="H63"/>
  <c r="H52"/>
  <c r="G34"/>
  <c r="G17"/>
  <c r="G78"/>
  <c r="H100"/>
  <c r="H89"/>
  <c r="H135"/>
  <c r="G115"/>
  <c r="G106"/>
  <c r="H144"/>
  <c r="G143"/>
  <c r="H142"/>
  <c r="G141"/>
  <c r="G137"/>
  <c r="G134"/>
  <c r="H133"/>
  <c r="H131"/>
  <c r="G130"/>
  <c r="G129"/>
  <c r="G126"/>
  <c r="G124"/>
  <c r="H123"/>
  <c r="G121"/>
  <c r="G119"/>
  <c r="H118"/>
  <c r="H117"/>
  <c r="G111"/>
  <c r="G110"/>
  <c r="G109"/>
  <c r="H105"/>
  <c r="G102"/>
  <c r="G99"/>
  <c r="G95"/>
  <c r="H94"/>
  <c r="H88"/>
  <c r="H85"/>
  <c r="G82"/>
  <c r="H81"/>
  <c r="G73"/>
  <c r="H70"/>
  <c r="H69"/>
  <c r="G66"/>
  <c r="G62"/>
  <c r="G61"/>
  <c r="G60"/>
  <c r="G59"/>
  <c r="H57"/>
  <c r="H50"/>
  <c r="G47"/>
  <c r="G46"/>
  <c r="G45"/>
  <c r="H37"/>
  <c r="G36"/>
  <c r="G35"/>
  <c r="H32"/>
  <c r="G31"/>
  <c r="H25"/>
  <c r="H21"/>
  <c r="G19"/>
  <c r="G18"/>
  <c r="G15"/>
  <c r="F175" i="16" l="1"/>
  <c r="G166" l="1"/>
  <c r="G168"/>
  <c r="G169"/>
  <c r="G170"/>
  <c r="H170"/>
  <c r="G173"/>
  <c r="H173"/>
  <c r="H174"/>
  <c r="H172"/>
  <c r="H171"/>
  <c r="G163"/>
  <c r="G162"/>
  <c r="G156"/>
  <c r="G157"/>
  <c r="G158"/>
  <c r="H159"/>
  <c r="G155"/>
  <c r="G152"/>
  <c r="H151"/>
  <c r="H140"/>
  <c r="H141"/>
  <c r="H143"/>
  <c r="H144"/>
  <c r="H145"/>
  <c r="H146"/>
  <c r="H147"/>
  <c r="H139"/>
  <c r="H136"/>
  <c r="H118"/>
  <c r="H119"/>
  <c r="H120"/>
  <c r="H121"/>
  <c r="G122"/>
  <c r="G123"/>
  <c r="G124"/>
  <c r="G125"/>
  <c r="G126"/>
  <c r="H127"/>
  <c r="H128"/>
  <c r="H129"/>
  <c r="G130"/>
  <c r="G131"/>
  <c r="H132"/>
  <c r="H133"/>
  <c r="H134"/>
  <c r="H117"/>
  <c r="H108"/>
  <c r="H109"/>
  <c r="H110"/>
  <c r="H111"/>
  <c r="H112"/>
  <c r="H113"/>
  <c r="H114"/>
  <c r="H115"/>
  <c r="H107"/>
  <c r="H99"/>
  <c r="H100"/>
  <c r="H101"/>
  <c r="H102"/>
  <c r="H103"/>
  <c r="H104"/>
  <c r="H105"/>
  <c r="H98"/>
  <c r="H95"/>
  <c r="H83"/>
  <c r="G84"/>
  <c r="G85"/>
  <c r="G86"/>
  <c r="G87"/>
  <c r="G88"/>
  <c r="G89"/>
  <c r="G90"/>
  <c r="G91"/>
  <c r="H92"/>
  <c r="G82"/>
  <c r="H50"/>
  <c r="G51"/>
  <c r="H52"/>
  <c r="G53"/>
  <c r="H54"/>
  <c r="G55"/>
  <c r="G56"/>
  <c r="H57"/>
  <c r="H58"/>
  <c r="G59"/>
  <c r="H60"/>
  <c r="G61"/>
  <c r="G62"/>
  <c r="G63"/>
  <c r="G64"/>
  <c r="G65"/>
  <c r="H66"/>
  <c r="G67"/>
  <c r="H68"/>
  <c r="G69"/>
  <c r="H70"/>
  <c r="G71"/>
  <c r="G72"/>
  <c r="G73"/>
  <c r="G74"/>
  <c r="G75"/>
  <c r="H76"/>
  <c r="G77"/>
  <c r="G78"/>
  <c r="G79"/>
  <c r="G49"/>
  <c r="H36"/>
  <c r="H37"/>
  <c r="H38"/>
  <c r="H39"/>
  <c r="H40"/>
  <c r="H41"/>
  <c r="H42"/>
  <c r="H43"/>
  <c r="H44"/>
  <c r="H45"/>
  <c r="H46"/>
  <c r="H47"/>
  <c r="H35"/>
  <c r="H26"/>
  <c r="H27"/>
  <c r="H29"/>
  <c r="H30"/>
  <c r="H31"/>
  <c r="H32"/>
  <c r="H33"/>
  <c r="H25"/>
  <c r="H22"/>
  <c r="H16"/>
  <c r="H17"/>
  <c r="H18"/>
  <c r="H19"/>
  <c r="H20"/>
  <c r="G150" i="17"/>
  <c r="G138" l="1"/>
  <c r="H138"/>
  <c r="G139"/>
  <c r="H139"/>
  <c r="G97"/>
  <c r="H97"/>
  <c r="G76" i="16"/>
  <c r="G70"/>
  <c r="G68"/>
  <c r="G66"/>
  <c r="G60"/>
  <c r="G58"/>
  <c r="G54"/>
  <c r="G52"/>
  <c r="G50"/>
  <c r="G47"/>
  <c r="G45"/>
  <c r="G43"/>
  <c r="G41"/>
  <c r="G39"/>
  <c r="G37"/>
  <c r="G35"/>
  <c r="G32"/>
  <c r="G30"/>
  <c r="G26"/>
  <c r="G22"/>
  <c r="G20"/>
  <c r="G18"/>
  <c r="G16"/>
  <c r="H79"/>
  <c r="H73"/>
  <c r="H69"/>
  <c r="H67"/>
  <c r="H65"/>
  <c r="H51"/>
  <c r="G151"/>
  <c r="G147"/>
  <c r="G146"/>
  <c r="G145"/>
  <c r="G144"/>
  <c r="G143"/>
  <c r="G141"/>
  <c r="G140"/>
  <c r="G139"/>
  <c r="G136"/>
  <c r="G134"/>
  <c r="G133"/>
  <c r="G132"/>
  <c r="G129"/>
  <c r="G128"/>
  <c r="G127"/>
  <c r="H125"/>
  <c r="G121"/>
  <c r="G120"/>
  <c r="G119"/>
  <c r="G118"/>
  <c r="G117"/>
  <c r="G115"/>
  <c r="G114"/>
  <c r="G113"/>
  <c r="G112"/>
  <c r="G111"/>
  <c r="G110"/>
  <c r="G109"/>
  <c r="G108"/>
  <c r="G107"/>
  <c r="G105"/>
  <c r="G104"/>
  <c r="G103"/>
  <c r="G102"/>
  <c r="G101"/>
  <c r="G100"/>
  <c r="G99"/>
  <c r="G98"/>
  <c r="G95"/>
  <c r="G92"/>
  <c r="H90"/>
  <c r="H87"/>
  <c r="G83"/>
  <c r="H152"/>
  <c r="H155"/>
  <c r="G174"/>
  <c r="G172"/>
  <c r="G171"/>
  <c r="H162"/>
  <c r="G159"/>
  <c r="H157"/>
  <c r="G57"/>
  <c r="G46"/>
  <c r="G44"/>
  <c r="G42"/>
  <c r="G40"/>
  <c r="G38"/>
  <c r="G36"/>
  <c r="G33"/>
  <c r="G31"/>
  <c r="G29"/>
  <c r="G27"/>
  <c r="G25"/>
  <c r="G19"/>
  <c r="G17"/>
  <c r="H149" l="1"/>
  <c r="G149"/>
  <c r="H148"/>
  <c r="G148"/>
  <c r="D127" i="17"/>
  <c r="D86"/>
  <c r="D137" i="16"/>
  <c r="D96"/>
  <c r="G161" l="1"/>
  <c r="F14" l="1"/>
  <c r="F103" i="17"/>
  <c r="F14"/>
  <c r="H14" i="16" l="1"/>
  <c r="G14"/>
  <c r="F96" i="17"/>
  <c r="F48" i="16"/>
  <c r="F21"/>
  <c r="F84" i="17" l="1"/>
  <c r="F13"/>
  <c r="F153" s="1"/>
  <c r="F154" s="1"/>
  <c r="F34" i="16"/>
  <c r="F13" s="1"/>
  <c r="D23" l="1"/>
  <c r="E159" i="17"/>
  <c r="G159" l="1"/>
  <c r="H159"/>
  <c r="D22"/>
  <c r="F163" l="1"/>
  <c r="E158"/>
  <c r="G158" s="1"/>
  <c r="G157"/>
  <c r="E155"/>
  <c r="G155" s="1"/>
  <c r="F149"/>
  <c r="D149"/>
  <c r="F140"/>
  <c r="F132" s="1"/>
  <c r="F125" s="1"/>
  <c r="D140"/>
  <c r="E128"/>
  <c r="E127"/>
  <c r="D103"/>
  <c r="D96" s="1"/>
  <c r="D84" s="1"/>
  <c r="E87"/>
  <c r="E86"/>
  <c r="D43"/>
  <c r="D33" s="1"/>
  <c r="E14"/>
  <c r="D14"/>
  <c r="D175" i="16"/>
  <c r="E175"/>
  <c r="F160"/>
  <c r="E160"/>
  <c r="D160"/>
  <c r="F150"/>
  <c r="D150"/>
  <c r="F116"/>
  <c r="E116"/>
  <c r="E106" s="1"/>
  <c r="D116"/>
  <c r="D106" s="1"/>
  <c r="D94" s="1"/>
  <c r="E97"/>
  <c r="E96"/>
  <c r="E48"/>
  <c r="D48"/>
  <c r="D34" s="1"/>
  <c r="D14"/>
  <c r="D142" l="1"/>
  <c r="E142"/>
  <c r="H23" i="17"/>
  <c r="G23"/>
  <c r="G128"/>
  <c r="H128"/>
  <c r="H140"/>
  <c r="G140"/>
  <c r="H127"/>
  <c r="G127"/>
  <c r="G87"/>
  <c r="H87"/>
  <c r="H86"/>
  <c r="G86"/>
  <c r="H22"/>
  <c r="G22"/>
  <c r="H14"/>
  <c r="G14"/>
  <c r="H96" i="16"/>
  <c r="G96"/>
  <c r="H24"/>
  <c r="G24"/>
  <c r="H97"/>
  <c r="G97"/>
  <c r="H138"/>
  <c r="G138"/>
  <c r="D135"/>
  <c r="D93" s="1"/>
  <c r="H160"/>
  <c r="G160"/>
  <c r="H175"/>
  <c r="G175"/>
  <c r="H150"/>
  <c r="G116"/>
  <c r="H116"/>
  <c r="G48"/>
  <c r="H48"/>
  <c r="D132" i="17"/>
  <c r="D125" s="1"/>
  <c r="D83" s="1"/>
  <c r="E132"/>
  <c r="D13"/>
  <c r="D13" i="16"/>
  <c r="F142"/>
  <c r="F106"/>
  <c r="E94"/>
  <c r="E34"/>
  <c r="E13" s="1"/>
  <c r="E20" i="17"/>
  <c r="E103"/>
  <c r="E149"/>
  <c r="H149" s="1"/>
  <c r="G150" i="16" l="1"/>
  <c r="G149" i="17"/>
  <c r="E125"/>
  <c r="G132"/>
  <c r="H132"/>
  <c r="G103"/>
  <c r="H103"/>
  <c r="G20"/>
  <c r="H20"/>
  <c r="H23" i="16"/>
  <c r="G23"/>
  <c r="G21"/>
  <c r="H21"/>
  <c r="G137"/>
  <c r="H137"/>
  <c r="H43" i="17"/>
  <c r="G43"/>
  <c r="H142" i="16"/>
  <c r="G142"/>
  <c r="G106"/>
  <c r="H106"/>
  <c r="G34"/>
  <c r="H34"/>
  <c r="D153" i="17"/>
  <c r="D156" s="1"/>
  <c r="D154" s="1"/>
  <c r="D164" i="16"/>
  <c r="D167" s="1"/>
  <c r="D165" s="1"/>
  <c r="E33" i="17"/>
  <c r="F135" i="16"/>
  <c r="F94"/>
  <c r="E135"/>
  <c r="E93" s="1"/>
  <c r="E96" i="17"/>
  <c r="F93" i="16" l="1"/>
  <c r="F164" s="1"/>
  <c r="H125" i="17"/>
  <c r="G125"/>
  <c r="G96"/>
  <c r="H96"/>
  <c r="G33"/>
  <c r="H33"/>
  <c r="G135" i="16"/>
  <c r="H135"/>
  <c r="H94"/>
  <c r="G94"/>
  <c r="H13"/>
  <c r="G13"/>
  <c r="D163" i="17"/>
  <c r="E13"/>
  <c r="E164" i="16"/>
  <c r="E167" s="1"/>
  <c r="E165" s="1"/>
  <c r="E84" i="17"/>
  <c r="F165" i="16" l="1"/>
  <c r="G84" i="17"/>
  <c r="H84"/>
  <c r="G13"/>
  <c r="H13"/>
  <c r="H93" i="16"/>
  <c r="G93"/>
  <c r="E163" i="17"/>
  <c r="E83"/>
  <c r="G83" s="1"/>
  <c r="H163" l="1"/>
  <c r="G163"/>
  <c r="H83"/>
  <c r="G164" i="16"/>
  <c r="H164"/>
  <c r="E153" i="17"/>
  <c r="H153" l="1"/>
  <c r="E156"/>
  <c r="E154" s="1"/>
  <c r="H154" s="1"/>
  <c r="G153"/>
  <c r="G165" i="16"/>
  <c r="H165"/>
  <c r="G154" i="17" l="1"/>
  <c r="H167" i="16"/>
  <c r="G167"/>
  <c r="H156" i="17"/>
  <c r="G156" l="1"/>
  <c r="H28" i="16"/>
  <c r="G28"/>
</calcChain>
</file>

<file path=xl/sharedStrings.xml><?xml version="1.0" encoding="utf-8"?>
<sst xmlns="http://schemas.openxmlformats.org/spreadsheetml/2006/main" count="1068" uniqueCount="336">
  <si>
    <t>1.</t>
  </si>
  <si>
    <t>электроэнергия</t>
  </si>
  <si>
    <t>теплоэнергия</t>
  </si>
  <si>
    <t>2.</t>
  </si>
  <si>
    <t>Ремонт, всего</t>
  </si>
  <si>
    <t>3.</t>
  </si>
  <si>
    <t>охрана труда и ТБ</t>
  </si>
  <si>
    <t>4.</t>
  </si>
  <si>
    <t>вывоз мусора</t>
  </si>
  <si>
    <t>5.</t>
  </si>
  <si>
    <t>6.</t>
  </si>
  <si>
    <t>канцелярские товары</t>
  </si>
  <si>
    <t>почтовые расходы</t>
  </si>
  <si>
    <t>информационные услуги</t>
  </si>
  <si>
    <t>7.</t>
  </si>
  <si>
    <t>локальный мониторинг</t>
  </si>
  <si>
    <t>аудиторские услуги</t>
  </si>
  <si>
    <t>услуги связи</t>
  </si>
  <si>
    <t>№ п/п</t>
  </si>
  <si>
    <t>ГСМ</t>
  </si>
  <si>
    <t>Затраты на оплату труда, всего</t>
  </si>
  <si>
    <t>заработная плата</t>
  </si>
  <si>
    <t>социальный налог</t>
  </si>
  <si>
    <t>1.1</t>
  </si>
  <si>
    <t>1.2</t>
  </si>
  <si>
    <t>Затраты на предоставление услуг, всего</t>
  </si>
  <si>
    <t>Материальные затраты, всего</t>
  </si>
  <si>
    <t>сырье и материалы</t>
  </si>
  <si>
    <t>1.3</t>
  </si>
  <si>
    <t>1.4</t>
  </si>
  <si>
    <t>амортизация</t>
  </si>
  <si>
    <t>дезинфекция, дератизация</t>
  </si>
  <si>
    <t>обязательные виды страхования</t>
  </si>
  <si>
    <t>платежи за эмиссию в окружающую среду</t>
  </si>
  <si>
    <t>услуги охраны</t>
  </si>
  <si>
    <t>5.1</t>
  </si>
  <si>
    <t>5.2</t>
  </si>
  <si>
    <t>5.3</t>
  </si>
  <si>
    <t>5.4</t>
  </si>
  <si>
    <t>5.5</t>
  </si>
  <si>
    <t>5.6</t>
  </si>
  <si>
    <t>5.7</t>
  </si>
  <si>
    <t>5.8</t>
  </si>
  <si>
    <t>оплата труда адм. персонала</t>
  </si>
  <si>
    <t>6.1</t>
  </si>
  <si>
    <t>6.2</t>
  </si>
  <si>
    <t>6.3</t>
  </si>
  <si>
    <t>6.4</t>
  </si>
  <si>
    <t>6.5</t>
  </si>
  <si>
    <t>услуги банка</t>
  </si>
  <si>
    <t>7.1</t>
  </si>
  <si>
    <t>7.2</t>
  </si>
  <si>
    <t>7.3</t>
  </si>
  <si>
    <t>7.4</t>
  </si>
  <si>
    <t>7.5</t>
  </si>
  <si>
    <t>аренда приемных пунктов</t>
  </si>
  <si>
    <t>прочие расходы</t>
  </si>
  <si>
    <t>Всего доходов</t>
  </si>
  <si>
    <t>Расходы периода, всего</t>
  </si>
  <si>
    <t xml:space="preserve">наименование показателей </t>
  </si>
  <si>
    <t>ед. изм.</t>
  </si>
  <si>
    <t>I</t>
  </si>
  <si>
    <t>т.тенге</t>
  </si>
  <si>
    <t>вода покупная</t>
  </si>
  <si>
    <t>2.1</t>
  </si>
  <si>
    <t>2.2</t>
  </si>
  <si>
    <t>Амортизация</t>
  </si>
  <si>
    <t xml:space="preserve">Прочие затраты, всего </t>
  </si>
  <si>
    <t xml:space="preserve">услуги связи </t>
  </si>
  <si>
    <t>охрана труда и техника безопасности</t>
  </si>
  <si>
    <t>II</t>
  </si>
  <si>
    <t>налоговые платежи</t>
  </si>
  <si>
    <t>коммунальные услуги</t>
  </si>
  <si>
    <t xml:space="preserve">социальный налог </t>
  </si>
  <si>
    <t>III</t>
  </si>
  <si>
    <t>IV</t>
  </si>
  <si>
    <t>V</t>
  </si>
  <si>
    <t>VI</t>
  </si>
  <si>
    <t>VII</t>
  </si>
  <si>
    <t>VIII</t>
  </si>
  <si>
    <t>тыс.м3</t>
  </si>
  <si>
    <t>IX</t>
  </si>
  <si>
    <t>%</t>
  </si>
  <si>
    <t>Тариф (без НДС)</t>
  </si>
  <si>
    <t>тенге/м3</t>
  </si>
  <si>
    <t>топливо</t>
  </si>
  <si>
    <t>периодическая печать</t>
  </si>
  <si>
    <t>заработная плата произв. персонала</t>
  </si>
  <si>
    <t>2.3</t>
  </si>
  <si>
    <t>2.4</t>
  </si>
  <si>
    <t>6.6</t>
  </si>
  <si>
    <t>обслуживание сигнализации</t>
  </si>
  <si>
    <t>расходы на сод. и обсл. ВТ</t>
  </si>
  <si>
    <t>командировочные расходы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</si>
  <si>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</si>
  <si>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</si>
  <si>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</si>
  <si>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</si>
  <si>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</si>
  <si>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</si>
  <si>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</si>
  <si>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</si>
  <si>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7.5.1</t>
  </si>
  <si>
    <t>обслуживание ККМ</t>
  </si>
  <si>
    <t>канцелярские расходы</t>
  </si>
  <si>
    <t>7.5.2</t>
  </si>
  <si>
    <t>7.5.3</t>
  </si>
  <si>
    <t>7.5.4</t>
  </si>
  <si>
    <t>7.5.5</t>
  </si>
  <si>
    <t>7.5.6</t>
  </si>
  <si>
    <t>тенге</t>
  </si>
  <si>
    <t>среднемесячная зарплата</t>
  </si>
  <si>
    <t>чел.</t>
  </si>
  <si>
    <t>численность произв. персонала</t>
  </si>
  <si>
    <t>заработная плата всп. персонала</t>
  </si>
  <si>
    <t>налог на ДПИ</t>
  </si>
  <si>
    <t>5.9</t>
  </si>
  <si>
    <t>расходы на сод. техсредств ВТ</t>
  </si>
  <si>
    <t>ликвидационный фонд</t>
  </si>
  <si>
    <t>услуги автотран. и механизмов</t>
  </si>
  <si>
    <t>услуги подъездных путей</t>
  </si>
  <si>
    <t>численность адм. персонала</t>
  </si>
  <si>
    <t>программное сопровождение</t>
  </si>
  <si>
    <t>численность персонала</t>
  </si>
  <si>
    <t>Расходы на сл. сбыта, всего</t>
  </si>
  <si>
    <t xml:space="preserve">расходы на сод. и обсл. ВТ  </t>
  </si>
  <si>
    <t>материал для опломбировнаия</t>
  </si>
  <si>
    <t>численность вспом. персонала</t>
  </si>
  <si>
    <t>1.5</t>
  </si>
  <si>
    <t>2.5</t>
  </si>
  <si>
    <t>обяз. професс. пенсионные взносы</t>
  </si>
  <si>
    <t>X</t>
  </si>
  <si>
    <t>XI</t>
  </si>
  <si>
    <t>обяз. проф. пенсионные взносы</t>
  </si>
  <si>
    <t>обучение</t>
  </si>
  <si>
    <t>техническое обслуживание</t>
  </si>
  <si>
    <t>7.5.7</t>
  </si>
  <si>
    <t>оплата врем. нетрудоспособности</t>
  </si>
  <si>
    <t>оценка имущества</t>
  </si>
  <si>
    <t>промывка отопительной системы</t>
  </si>
  <si>
    <t>услуги госстандарта</t>
  </si>
  <si>
    <t>шиномонтажные работы</t>
  </si>
  <si>
    <t>тех. освидетельствование</t>
  </si>
  <si>
    <t>составление актов дефектовки</t>
  </si>
  <si>
    <t>горизонтально-направленное бурение</t>
  </si>
  <si>
    <t>аттестация лаборатории</t>
  </si>
  <si>
    <t>Объем оказываемых услуг</t>
  </si>
  <si>
    <t xml:space="preserve"> - экологическое стархование</t>
  </si>
  <si>
    <t xml:space="preserve"> - страхование ГПО владельцев транспортных средств</t>
  </si>
  <si>
    <t xml:space="preserve"> - страхование работника от несчастного случая при исполнении им трудовых обязаннностей</t>
  </si>
  <si>
    <t xml:space="preserve"> - страхование ГПО владельцев объектов, деятельность которых связана с опасностью причинения вреда третьим лицам</t>
  </si>
  <si>
    <t xml:space="preserve"> - страхование работников</t>
  </si>
  <si>
    <t xml:space="preserve"> - социальное медицинское страхование</t>
  </si>
  <si>
    <t>8.</t>
  </si>
  <si>
    <t>9.</t>
  </si>
  <si>
    <t>Выплата основного долга по кредиту ЕБРР</t>
  </si>
  <si>
    <t>1.6</t>
  </si>
  <si>
    <t>2.6</t>
  </si>
  <si>
    <t>плата за пользование природными ресурсами</t>
  </si>
  <si>
    <t>обслуживание охранной и пожарной сигнализации</t>
  </si>
  <si>
    <t>снятие архивных данных с расходомеров</t>
  </si>
  <si>
    <t>расходы на содержание техсредств (ВТ)</t>
  </si>
  <si>
    <t>услуги автотранспорта и механизмов</t>
  </si>
  <si>
    <t>утилизация отработанных шин, промасленной ветоши, отработанных фильтров и древесных опилок</t>
  </si>
  <si>
    <t>услуги в области инжиниринга проектные</t>
  </si>
  <si>
    <t>энергоаудит</t>
  </si>
  <si>
    <t>испытание электрооборудования и заземленных устройств</t>
  </si>
  <si>
    <t>разработка проектов ПДС и ПДВ</t>
  </si>
  <si>
    <t>технический осмотр автотранспортных средств</t>
  </si>
  <si>
    <t>другие затраты</t>
  </si>
  <si>
    <t>поверка счетчиков электроэнергии и транформаторов тока</t>
  </si>
  <si>
    <t>разработка паспортов отходов</t>
  </si>
  <si>
    <t>доступ к системе мониторинга автотранспорта</t>
  </si>
  <si>
    <t>промывка и опрессовка системы отопления</t>
  </si>
  <si>
    <t>демонтаж, поверка и монтаж приборов учета</t>
  </si>
  <si>
    <t>расходы на содержание и обслуживание ВТ</t>
  </si>
  <si>
    <t>снятие архивных данных с теплосчетчика</t>
  </si>
  <si>
    <t>содержание сайта предприятия</t>
  </si>
  <si>
    <t>составление актов дефектовки основных средств</t>
  </si>
  <si>
    <t>утилизация вычислительной техники</t>
  </si>
  <si>
    <t>инкассация</t>
  </si>
  <si>
    <t xml:space="preserve">расходы на содержание и обслуживание ВТ  </t>
  </si>
  <si>
    <t>Расходы по реализации, всего</t>
  </si>
  <si>
    <t>проведение анализов питьевой воды</t>
  </si>
  <si>
    <t>ремонт основных средств</t>
  </si>
  <si>
    <t>оплата временной нетрудоспособности</t>
  </si>
  <si>
    <t>прочие</t>
  </si>
  <si>
    <t>экспертиза (определение хлора)</t>
  </si>
  <si>
    <t>испытание и анализ э/сетей</t>
  </si>
  <si>
    <t>поверка защитных средств</t>
  </si>
  <si>
    <t>разработка проектов ПДС, ПДВ</t>
  </si>
  <si>
    <t>доступ к системе мониторинга</t>
  </si>
  <si>
    <t>ремонт ОС</t>
  </si>
  <si>
    <t>оформление землеустроительных актов</t>
  </si>
  <si>
    <t>инвентаризация маслонаполненного э/обор.</t>
  </si>
  <si>
    <t>составление проектов санит. охраны</t>
  </si>
  <si>
    <t>услуги по определению эл. магнитной совместимости</t>
  </si>
  <si>
    <t>содержание и техническое обслуживание</t>
  </si>
  <si>
    <t>инвентаризация выбросов парниковых газов</t>
  </si>
  <si>
    <t>бурение наблюдательной  скважины на накопителе</t>
  </si>
  <si>
    <t xml:space="preserve">экспертиза </t>
  </si>
  <si>
    <t xml:space="preserve"> - экологическое страхование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</si>
  <si>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</si>
  <si>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</si>
  <si>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</si>
  <si>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</si>
  <si>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</si>
  <si>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</si>
  <si>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</si>
  <si>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</si>
  <si>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</si>
  <si>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</si>
  <si>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</si>
  <si>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</si>
  <si>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</si>
  <si>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</si>
  <si>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</si>
  <si>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5.9.16</t>
  </si>
  <si>
    <t>5.9.17</t>
  </si>
  <si>
    <t>5.9.18</t>
  </si>
  <si>
    <t>5.9.19</t>
  </si>
  <si>
    <t>5.9.20</t>
  </si>
  <si>
    <t>5.9.21</t>
  </si>
  <si>
    <t>5.9.22</t>
  </si>
  <si>
    <t>5.9.23</t>
  </si>
  <si>
    <t>5.9.24</t>
  </si>
  <si>
    <t>5.9.25</t>
  </si>
  <si>
    <t>5.9.26</t>
  </si>
  <si>
    <t>5.9.27</t>
  </si>
  <si>
    <t>5.9.28</t>
  </si>
  <si>
    <t>5.9.29</t>
  </si>
  <si>
    <t>5.9.30</t>
  </si>
  <si>
    <t>5.9.31</t>
  </si>
  <si>
    <t>5.9.32</t>
  </si>
  <si>
    <t>5.9.33</t>
  </si>
  <si>
    <t>5.9.34</t>
  </si>
  <si>
    <t>5.9.35</t>
  </si>
  <si>
    <t>5.9.36</t>
  </si>
  <si>
    <t>5.9.37</t>
  </si>
  <si>
    <t>5.9.38</t>
  </si>
  <si>
    <t>5.9.39</t>
  </si>
  <si>
    <t>5.9.40</t>
  </si>
  <si>
    <t>5.9.41</t>
  </si>
  <si>
    <t>5.9.42</t>
  </si>
  <si>
    <t>разработка программы управления отходами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</si>
  <si>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</si>
  <si>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</si>
  <si>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</si>
  <si>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</si>
  <si>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</si>
  <si>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</si>
  <si>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</si>
  <si>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</si>
  <si>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</si>
  <si>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</si>
  <si>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</si>
  <si>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</si>
  <si>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</si>
  <si>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</si>
  <si>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</si>
  <si>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</si>
  <si>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</si>
  <si>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</si>
  <si>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</si>
  <si>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</si>
  <si>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</si>
  <si>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</si>
  <si>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</si>
  <si>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</si>
  <si>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</si>
  <si>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</si>
  <si>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</si>
  <si>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</si>
  <si>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</si>
  <si>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5.7.30</t>
  </si>
  <si>
    <t>5.7.31</t>
  </si>
  <si>
    <t>5.7.32</t>
  </si>
  <si>
    <t>5.7.33</t>
  </si>
  <si>
    <t>5.7.34</t>
  </si>
  <si>
    <t>5.7.35</t>
  </si>
  <si>
    <t>5.7.36</t>
  </si>
  <si>
    <t>5.7.37</t>
  </si>
  <si>
    <t>Выплата основного долга по бюджетному кредиту "Нурлы Жол"</t>
  </si>
  <si>
    <t xml:space="preserve"> - по кредиту ЕБРР</t>
  </si>
  <si>
    <t xml:space="preserve"> - по бюджетному кредиту "Нурлы Жол"</t>
  </si>
  <si>
    <t>Обслуживание кредита (комиссии) ЕБРР</t>
  </si>
  <si>
    <t>Расходы на выплату вознаграждений</t>
  </si>
  <si>
    <t>Всего затрат на предоставление услуг</t>
  </si>
  <si>
    <t>Доход (прибыль)</t>
  </si>
  <si>
    <t>Регулируемая база задействованных активов (РБА)</t>
  </si>
  <si>
    <t>Общие и административные расходы, всего</t>
  </si>
  <si>
    <t>Нормативные технические потери</t>
  </si>
  <si>
    <t xml:space="preserve"> - земельный налог</t>
  </si>
  <si>
    <t xml:space="preserve"> - имущественный налог</t>
  </si>
  <si>
    <t xml:space="preserve"> - транспортный налог</t>
  </si>
  <si>
    <t xml:space="preserve"> - плата за пользование РЧС</t>
  </si>
  <si>
    <t>Необоснованно полученный доход</t>
  </si>
  <si>
    <t>наименование показателей</t>
  </si>
  <si>
    <t>поверка средств измерений (манометры)</t>
  </si>
  <si>
    <t>заработная плата персонала</t>
  </si>
  <si>
    <t xml:space="preserve">  - прибыль на реализацию инвестпрограммы</t>
  </si>
  <si>
    <t xml:space="preserve">  - переменная часть прибыли, с учетом критериев </t>
  </si>
  <si>
    <t>испытание э/оборудования и заземленных устройств</t>
  </si>
  <si>
    <t>экспертиза промбезопасности технических устройств</t>
  </si>
  <si>
    <t>поверка счетчиков э/энергии и транформаторов тока</t>
  </si>
  <si>
    <t>принято                          в тарифе                  на 2019 год</t>
  </si>
  <si>
    <t xml:space="preserve">Другие затраты, всего </t>
  </si>
  <si>
    <t>5.10</t>
  </si>
  <si>
    <t>экспертиза пром. безопасности тех. устройств</t>
  </si>
  <si>
    <t>5.11</t>
  </si>
  <si>
    <t>6.4.1</t>
  </si>
  <si>
    <t>6.4.2</t>
  </si>
  <si>
    <t>6.4.3</t>
  </si>
  <si>
    <t>7.3.1</t>
  </si>
  <si>
    <t>7.3.2</t>
  </si>
  <si>
    <t>7.3.3</t>
  </si>
  <si>
    <t>7.3.4</t>
  </si>
  <si>
    <t>7.3.5</t>
  </si>
  <si>
    <t xml:space="preserve">Всего затрат </t>
  </si>
  <si>
    <t>отклонение факт к принято</t>
  </si>
  <si>
    <t>отклонение факт к принято за 11 месяцев 2019 г.</t>
  </si>
  <si>
    <t>Приложение 1</t>
  </si>
  <si>
    <t>к Правилам утверждения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</si>
  <si>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</si>
  <si>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</si>
  <si>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</si>
  <si>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</si>
  <si>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</si>
  <si>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Сведения об исполнении тарифной сметы  на услуги по подаче воды по магистральным трубопроводам и распределительным сетям (вода техническая) ГКП "Костанай-Су" акимата города Костаная ГУ "Отдел ЖКХ, пассажирского транспорта и автомобильных дорог акимата города Костаная" на 1 декабря 2019 года</t>
  </si>
  <si>
    <t>принято в тарифе на 1 декабря 2019 года</t>
  </si>
  <si>
    <t>отклонение, %</t>
  </si>
  <si>
    <t>причины отклонения</t>
  </si>
  <si>
    <t>фактически на 1 декабря 2019 года</t>
  </si>
  <si>
    <t>Сведения об исполнении тарифной сметы  на услуги по отводу и очистке сточных вод ГКП "Костанай-Су" акимата города Костаная ГУ "Отдел ЖКХ, пассажирского транспорта и автомобильных дорог акимата города Костаная" на 1 декабря 2019 года</t>
  </si>
  <si>
    <t>Сведения об исполнении тарифной сметы  на услуги по подаче воды по магистральным трубопроводам и распределительным сетям (вода питьевая) ГКП "Костанай-Су" акимата города Костаная ГУ "Отдел ЖКХ, пассажирского транспорта и автомобильных дорог акимата города Костаная" на 1 декабря 2019 года</t>
  </si>
  <si>
    <t>отклонение , %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</si>
</sst>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65" fontId="10" fillId="0" borderId="0" xfId="0" applyNumberFormat="1" applyFont="1" applyFill="1"/>
    <xf numFmtId="16" fontId="10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/>
    <xf numFmtId="164" fontId="9" fillId="0" borderId="0" xfId="0" applyNumberFormat="1" applyFont="1" applyFill="1"/>
    <xf numFmtId="0" fontId="12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3" fillId="0" borderId="0" xfId="0" applyFont="1" applyFill="1"/>
    <xf numFmtId="0" fontId="1" fillId="0" borderId="0" xfId="0" applyFont="1" applyFill="1" applyAlignment="1">
      <alignment horizontal="left"/>
    </xf>
    <xf numFmtId="165" fontId="9" fillId="0" borderId="0" xfId="0" applyNumberFormat="1" applyFont="1" applyFill="1"/>
    <xf numFmtId="0" fontId="14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14" fillId="0" borderId="1" xfId="0" applyFont="1" applyFill="1" applyBorder="1"/>
    <xf numFmtId="0" fontId="10" fillId="0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workbookViewId="0">
      <selection activeCell="F11" sqref="F11:F12"/>
    </sheetView>
  </sheetViews>
  <sheetFormatPr defaultRowHeight="15"/>
  <cols>
    <col min="1" max="1" width="4.42578125" style="40" customWidth="1"/>
    <col min="2" max="2" width="42" style="40" customWidth="1"/>
    <col min="3" max="3" width="7.42578125" style="40" customWidth="1"/>
    <col min="4" max="4" width="9.7109375" style="46" hidden="1" customWidth="1"/>
    <col min="5" max="5" width="9.7109375" style="46" customWidth="1"/>
    <col min="6" max="6" width="10.42578125" style="32" customWidth="1"/>
    <col min="7" max="7" width="10.28515625" style="47" hidden="1" customWidth="1"/>
    <col min="8" max="8" width="11" style="47" customWidth="1"/>
    <col min="9" max="9" width="11.140625" style="40" customWidth="1"/>
    <col min="10" max="10" width="10.42578125" style="40" bestFit="1" customWidth="1"/>
    <col min="11" max="12" width="9.5703125" style="40" bestFit="1" customWidth="1"/>
    <col min="13" max="13" width="9.140625" style="40"/>
    <col min="14" max="14" width="11.140625" style="40" bestFit="1" customWidth="1"/>
    <col min="15" max="16384" width="9.140625" style="40"/>
  </cols>
  <sheetData>
    <row r="1" spans="1:10" s="33" customFormat="1" ht="12.75" customHeight="1">
      <c r="A1" s="76"/>
      <c r="B1" s="76"/>
      <c r="C1" s="76"/>
      <c r="D1" s="76"/>
      <c r="E1" s="76"/>
      <c r="G1" s="77" t="s">
        <v>321</v>
      </c>
      <c r="H1" s="77" t="s">
        <v>321</v>
      </c>
    </row>
    <row r="2" spans="1:10" s="33" customFormat="1" ht="12.75" customHeight="1">
      <c r="A2" s="78"/>
      <c r="B2" s="78"/>
      <c r="C2" s="78"/>
      <c r="D2" s="78"/>
      <c r="E2" s="78"/>
      <c r="G2" s="77" t="s">
        <v>322</v>
      </c>
      <c r="H2" s="77" t="s">
        <v>322</v>
      </c>
    </row>
    <row r="3" spans="1:10" s="33" customFormat="1" ht="12.75" customHeight="1">
      <c r="A3" s="65"/>
      <c r="B3" s="65"/>
      <c r="C3" s="65"/>
      <c r="D3" s="65"/>
      <c r="E3" s="65"/>
      <c r="G3" s="77" t="s">
        <v>323</v>
      </c>
      <c r="H3" s="77" t="s">
        <v>323</v>
      </c>
    </row>
    <row r="4" spans="1:10" s="33" customFormat="1" ht="12.75" customHeight="1">
      <c r="A4" s="65"/>
      <c r="B4" s="65"/>
      <c r="C4" s="65"/>
      <c r="D4" s="65"/>
      <c r="E4" s="65"/>
      <c r="G4" s="77" t="s">
        <v>324</v>
      </c>
      <c r="H4" s="77" t="s">
        <v>324</v>
      </c>
    </row>
    <row r="5" spans="1:10" s="33" customFormat="1" ht="12.75" customHeight="1">
      <c r="A5" s="65"/>
      <c r="B5" s="65"/>
      <c r="C5" s="65"/>
      <c r="D5" s="65"/>
      <c r="E5" s="65"/>
      <c r="G5" s="77" t="s">
        <v>325</v>
      </c>
      <c r="H5" s="77" t="s">
        <v>325</v>
      </c>
    </row>
    <row r="6" spans="1:10" s="33" customFormat="1" ht="12.75" customHeight="1">
      <c r="A6" s="65"/>
      <c r="B6" s="65"/>
      <c r="C6" s="65"/>
      <c r="D6" s="65"/>
      <c r="E6" s="65"/>
      <c r="G6" s="77" t="s">
        <v>326</v>
      </c>
      <c r="H6" s="77" t="s">
        <v>326</v>
      </c>
    </row>
    <row r="7" spans="1:10" s="33" customFormat="1" ht="12.75" customHeight="1">
      <c r="A7" s="65"/>
      <c r="B7" s="65"/>
      <c r="C7" s="65"/>
      <c r="D7" s="65"/>
      <c r="E7" s="65"/>
      <c r="G7" s="77" t="s">
        <v>327</v>
      </c>
      <c r="H7" s="77" t="s">
        <v>327</v>
      </c>
    </row>
    <row r="8" spans="1:10" s="33" customFormat="1" ht="3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10" s="33" customFormat="1" ht="38.25" customHeight="1">
      <c r="A9" s="72" t="s">
        <v>334</v>
      </c>
      <c r="B9" s="72"/>
      <c r="C9" s="72"/>
      <c r="D9" s="72"/>
      <c r="E9" s="72"/>
      <c r="F9" s="72"/>
      <c r="G9" s="72"/>
      <c r="H9" s="72"/>
      <c r="I9" s="72"/>
      <c r="J9" s="78"/>
    </row>
    <row r="10" spans="1:10" ht="12" customHeight="1">
      <c r="A10" s="73"/>
      <c r="B10" s="73"/>
      <c r="C10" s="73"/>
      <c r="D10" s="73"/>
      <c r="E10" s="73"/>
      <c r="F10" s="73"/>
      <c r="G10" s="73"/>
      <c r="H10" s="73"/>
    </row>
    <row r="11" spans="1:10" ht="12" customHeight="1">
      <c r="A11" s="67" t="s">
        <v>18</v>
      </c>
      <c r="B11" s="67" t="s">
        <v>59</v>
      </c>
      <c r="C11" s="67" t="s">
        <v>60</v>
      </c>
      <c r="D11" s="67" t="s">
        <v>305</v>
      </c>
      <c r="E11" s="67" t="s">
        <v>329</v>
      </c>
      <c r="F11" s="67" t="s">
        <v>332</v>
      </c>
      <c r="G11" s="67" t="s">
        <v>320</v>
      </c>
      <c r="H11" s="67" t="s">
        <v>330</v>
      </c>
      <c r="I11" s="67" t="s">
        <v>331</v>
      </c>
    </row>
    <row r="12" spans="1:10" ht="36.75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10" ht="12.75" customHeight="1">
      <c r="A13" s="59" t="s">
        <v>61</v>
      </c>
      <c r="B13" s="61" t="s">
        <v>25</v>
      </c>
      <c r="C13" s="59" t="s">
        <v>62</v>
      </c>
      <c r="D13" s="15">
        <f t="shared" ref="D13" si="0">D14+D21+D32+D33+D34</f>
        <v>1182877.8</v>
      </c>
      <c r="E13" s="15">
        <f>E14+E21+E32+E33+E34</f>
        <v>1084304.6500000001</v>
      </c>
      <c r="F13" s="15">
        <f>F14+F21+F32+F33+F34</f>
        <v>1448021.4</v>
      </c>
      <c r="G13" s="25">
        <f>F13-E13</f>
        <v>363716.74999999977</v>
      </c>
      <c r="H13" s="25">
        <f>F13/E13*100</f>
        <v>133.54377849435579</v>
      </c>
      <c r="I13" s="30"/>
    </row>
    <row r="14" spans="1:10" ht="12" customHeight="1">
      <c r="A14" s="60" t="s">
        <v>0</v>
      </c>
      <c r="B14" s="5" t="s">
        <v>26</v>
      </c>
      <c r="C14" s="59" t="s">
        <v>62</v>
      </c>
      <c r="D14" s="15">
        <f t="shared" ref="D14" si="1">D15+D16+D17+D18+D19+D20</f>
        <v>369669.1</v>
      </c>
      <c r="E14" s="15">
        <f>E15+E16+E17+E18+E19+E20</f>
        <v>338863.34166666673</v>
      </c>
      <c r="F14" s="15">
        <f>F15+F16+F17+F18+F19+F20</f>
        <v>403096.8</v>
      </c>
      <c r="G14" s="25">
        <f>F14-E14</f>
        <v>64233.458333333256</v>
      </c>
      <c r="H14" s="25">
        <f>F14/E14*100</f>
        <v>118.95556421577123</v>
      </c>
      <c r="I14" s="30"/>
    </row>
    <row r="15" spans="1:10" ht="12.75" customHeight="1">
      <c r="A15" s="2" t="s">
        <v>23</v>
      </c>
      <c r="B15" s="1" t="s">
        <v>27</v>
      </c>
      <c r="C15" s="4" t="s">
        <v>62</v>
      </c>
      <c r="D15" s="18">
        <v>16601.7</v>
      </c>
      <c r="E15" s="18">
        <f>D15/12*11</f>
        <v>15218.225000000002</v>
      </c>
      <c r="F15" s="16">
        <v>40338.300000000003</v>
      </c>
      <c r="G15" s="19">
        <f>F15-E15</f>
        <v>25120.075000000001</v>
      </c>
      <c r="H15" s="19">
        <f>F15/E15*100</f>
        <v>265.06573532721455</v>
      </c>
      <c r="I15" s="30"/>
    </row>
    <row r="16" spans="1:10" ht="12.75" customHeight="1">
      <c r="A16" s="2" t="s">
        <v>24</v>
      </c>
      <c r="B16" s="1" t="s">
        <v>19</v>
      </c>
      <c r="C16" s="4" t="s">
        <v>62</v>
      </c>
      <c r="D16" s="18">
        <v>56016.9</v>
      </c>
      <c r="E16" s="18">
        <f t="shared" ref="E16:E20" si="2">D16/12*11</f>
        <v>51348.824999999997</v>
      </c>
      <c r="F16" s="16">
        <v>66044.2</v>
      </c>
      <c r="G16" s="19">
        <f t="shared" ref="G16:G77" si="3">F16-E16</f>
        <v>14695.375</v>
      </c>
      <c r="H16" s="19">
        <f t="shared" ref="H16:H76" si="4">F16/E16*100</f>
        <v>128.61871717609895</v>
      </c>
      <c r="I16" s="30"/>
    </row>
    <row r="17" spans="1:12" ht="12.75" customHeight="1">
      <c r="A17" s="2" t="s">
        <v>28</v>
      </c>
      <c r="B17" s="1" t="s">
        <v>1</v>
      </c>
      <c r="C17" s="4" t="s">
        <v>62</v>
      </c>
      <c r="D17" s="18">
        <v>206582</v>
      </c>
      <c r="E17" s="18">
        <f t="shared" si="2"/>
        <v>189366.83333333334</v>
      </c>
      <c r="F17" s="16">
        <v>205744.2</v>
      </c>
      <c r="G17" s="19">
        <f t="shared" si="3"/>
        <v>16377.366666666669</v>
      </c>
      <c r="H17" s="19">
        <f t="shared" si="4"/>
        <v>108.6484873715126</v>
      </c>
      <c r="I17" s="30"/>
      <c r="J17" s="52"/>
      <c r="L17" s="52"/>
    </row>
    <row r="18" spans="1:12" ht="12.75" customHeight="1">
      <c r="A18" s="2" t="s">
        <v>29</v>
      </c>
      <c r="B18" s="1" t="s">
        <v>2</v>
      </c>
      <c r="C18" s="4" t="s">
        <v>62</v>
      </c>
      <c r="D18" s="18">
        <v>81499</v>
      </c>
      <c r="E18" s="18">
        <f t="shared" si="2"/>
        <v>74707.416666666657</v>
      </c>
      <c r="F18" s="16">
        <v>81013.899999999994</v>
      </c>
      <c r="G18" s="19">
        <f t="shared" si="3"/>
        <v>6306.4833333333372</v>
      </c>
      <c r="H18" s="19">
        <f t="shared" si="4"/>
        <v>108.44157597025732</v>
      </c>
      <c r="I18" s="30"/>
    </row>
    <row r="19" spans="1:12" ht="12.75" customHeight="1">
      <c r="A19" s="2" t="s">
        <v>128</v>
      </c>
      <c r="B19" s="1" t="s">
        <v>63</v>
      </c>
      <c r="C19" s="4" t="s">
        <v>62</v>
      </c>
      <c r="D19" s="18">
        <v>8801.2000000000007</v>
      </c>
      <c r="E19" s="18">
        <f t="shared" si="2"/>
        <v>8067.7666666666673</v>
      </c>
      <c r="F19" s="16">
        <v>9936.4</v>
      </c>
      <c r="G19" s="19">
        <f t="shared" si="3"/>
        <v>1868.6333333333323</v>
      </c>
      <c r="H19" s="19">
        <f t="shared" si="4"/>
        <v>123.16171761701915</v>
      </c>
      <c r="I19" s="30"/>
    </row>
    <row r="20" spans="1:12" ht="12.75" customHeight="1">
      <c r="A20" s="2" t="s">
        <v>156</v>
      </c>
      <c r="B20" s="1" t="s">
        <v>85</v>
      </c>
      <c r="C20" s="4" t="s">
        <v>62</v>
      </c>
      <c r="D20" s="18">
        <v>168.3</v>
      </c>
      <c r="E20" s="18">
        <f t="shared" si="2"/>
        <v>154.27500000000001</v>
      </c>
      <c r="F20" s="16">
        <v>19.8</v>
      </c>
      <c r="G20" s="19">
        <f t="shared" si="3"/>
        <v>-134.47499999999999</v>
      </c>
      <c r="H20" s="19">
        <f t="shared" si="4"/>
        <v>12.834224598930483</v>
      </c>
      <c r="I20" s="30"/>
    </row>
    <row r="21" spans="1:12" ht="12.75" customHeight="1">
      <c r="A21" s="60" t="s">
        <v>3</v>
      </c>
      <c r="B21" s="5" t="s">
        <v>20</v>
      </c>
      <c r="C21" s="59" t="s">
        <v>62</v>
      </c>
      <c r="D21" s="15">
        <f>D22+D25+D26+D27+D30+D31</f>
        <v>351151.89999999997</v>
      </c>
      <c r="E21" s="15">
        <f>E22+E25+E26+E27+E30+E31</f>
        <v>321889.2416666667</v>
      </c>
      <c r="F21" s="15">
        <f>F22+F25+F26+F27+F30+F31</f>
        <v>399403.9</v>
      </c>
      <c r="G21" s="25">
        <f t="shared" si="3"/>
        <v>77514.658333333326</v>
      </c>
      <c r="H21" s="25">
        <f t="shared" si="4"/>
        <v>124.08115845437415</v>
      </c>
      <c r="I21" s="30"/>
      <c r="K21" s="52"/>
    </row>
    <row r="22" spans="1:12" ht="12.75" customHeight="1">
      <c r="A22" s="2" t="s">
        <v>64</v>
      </c>
      <c r="B22" s="1" t="s">
        <v>87</v>
      </c>
      <c r="C22" s="4" t="s">
        <v>62</v>
      </c>
      <c r="D22" s="18">
        <v>258111.9</v>
      </c>
      <c r="E22" s="18">
        <f>D22/12*11</f>
        <v>236602.57500000001</v>
      </c>
      <c r="F22" s="16">
        <v>360701.2</v>
      </c>
      <c r="G22" s="19">
        <f t="shared" si="3"/>
        <v>124098.625</v>
      </c>
      <c r="H22" s="19">
        <f t="shared" si="4"/>
        <v>152.45024277525297</v>
      </c>
      <c r="I22" s="30"/>
      <c r="J22" s="52"/>
      <c r="K22" s="52"/>
    </row>
    <row r="23" spans="1:12" ht="12.75" customHeight="1">
      <c r="A23" s="2"/>
      <c r="B23" s="1" t="s">
        <v>111</v>
      </c>
      <c r="C23" s="4" t="s">
        <v>110</v>
      </c>
      <c r="D23" s="19">
        <f>D22/D24/12*1000</f>
        <v>95597</v>
      </c>
      <c r="E23" s="17">
        <v>95597</v>
      </c>
      <c r="F23" s="17">
        <f>F22/F24/11*1000</f>
        <v>125636.08498780912</v>
      </c>
      <c r="G23" s="19">
        <f t="shared" si="3"/>
        <v>30039.084987809125</v>
      </c>
      <c r="H23" s="19">
        <f t="shared" si="4"/>
        <v>131.42262308211463</v>
      </c>
      <c r="I23" s="30"/>
      <c r="J23" s="52"/>
      <c r="K23" s="52"/>
    </row>
    <row r="24" spans="1:12" ht="12.75" customHeight="1">
      <c r="A24" s="2"/>
      <c r="B24" s="1" t="s">
        <v>113</v>
      </c>
      <c r="C24" s="4" t="s">
        <v>112</v>
      </c>
      <c r="D24" s="19">
        <v>225</v>
      </c>
      <c r="E24" s="19">
        <v>284</v>
      </c>
      <c r="F24" s="17">
        <v>261</v>
      </c>
      <c r="G24" s="19">
        <f t="shared" si="3"/>
        <v>-23</v>
      </c>
      <c r="H24" s="19">
        <f t="shared" si="4"/>
        <v>91.901408450704224</v>
      </c>
      <c r="I24" s="30"/>
      <c r="J24" s="52"/>
    </row>
    <row r="25" spans="1:12" ht="12.75" customHeight="1">
      <c r="A25" s="2" t="s">
        <v>65</v>
      </c>
      <c r="B25" s="1" t="s">
        <v>22</v>
      </c>
      <c r="C25" s="4" t="s">
        <v>62</v>
      </c>
      <c r="D25" s="18">
        <v>22068.6</v>
      </c>
      <c r="E25" s="18">
        <f>D25/12*11</f>
        <v>20229.55</v>
      </c>
      <c r="F25" s="16">
        <v>32119.4</v>
      </c>
      <c r="G25" s="19">
        <f t="shared" si="3"/>
        <v>11889.850000000002</v>
      </c>
      <c r="H25" s="19">
        <f t="shared" si="4"/>
        <v>158.77466379627822</v>
      </c>
      <c r="I25" s="30"/>
    </row>
    <row r="26" spans="1:12" ht="12.75" customHeight="1">
      <c r="A26" s="2" t="s">
        <v>88</v>
      </c>
      <c r="B26" s="1" t="s">
        <v>130</v>
      </c>
      <c r="C26" s="4" t="s">
        <v>62</v>
      </c>
      <c r="D26" s="18">
        <v>4818.1000000000004</v>
      </c>
      <c r="E26" s="18">
        <f t="shared" ref="E26:E27" si="5">D26/12*11</f>
        <v>4416.5916666666672</v>
      </c>
      <c r="F26" s="16">
        <v>6583.3</v>
      </c>
      <c r="G26" s="19">
        <f t="shared" si="3"/>
        <v>2166.708333333333</v>
      </c>
      <c r="H26" s="19">
        <f t="shared" si="4"/>
        <v>149.05838023664552</v>
      </c>
      <c r="I26" s="30"/>
      <c r="J26" s="52"/>
    </row>
    <row r="27" spans="1:12" ht="12.75" hidden="1" customHeight="1">
      <c r="A27" s="2" t="s">
        <v>89</v>
      </c>
      <c r="B27" s="1" t="s">
        <v>114</v>
      </c>
      <c r="C27" s="4" t="s">
        <v>62</v>
      </c>
      <c r="D27" s="18">
        <v>60237.3</v>
      </c>
      <c r="E27" s="18">
        <f t="shared" si="5"/>
        <v>55217.525000000009</v>
      </c>
      <c r="F27" s="16">
        <v>0</v>
      </c>
      <c r="G27" s="19">
        <f t="shared" si="3"/>
        <v>-55217.525000000009</v>
      </c>
      <c r="H27" s="19">
        <f t="shared" si="4"/>
        <v>0</v>
      </c>
      <c r="I27" s="30"/>
      <c r="J27" s="52"/>
    </row>
    <row r="28" spans="1:12" ht="12.75" hidden="1" customHeight="1">
      <c r="A28" s="2"/>
      <c r="B28" s="1" t="s">
        <v>111</v>
      </c>
      <c r="C28" s="4" t="s">
        <v>110</v>
      </c>
      <c r="D28" s="19">
        <f>D27/D29/12*1000</f>
        <v>85080.932203389835</v>
      </c>
      <c r="E28" s="18">
        <f>D28</f>
        <v>85080.932203389835</v>
      </c>
      <c r="F28" s="17">
        <f>F27/F29/10*1000</f>
        <v>0</v>
      </c>
      <c r="G28" s="19">
        <f t="shared" si="3"/>
        <v>-85080.932203389835</v>
      </c>
      <c r="H28" s="19">
        <f t="shared" si="4"/>
        <v>0</v>
      </c>
      <c r="I28" s="30"/>
    </row>
    <row r="29" spans="1:12" ht="12.75" hidden="1" customHeight="1">
      <c r="A29" s="2"/>
      <c r="B29" s="1" t="s">
        <v>127</v>
      </c>
      <c r="C29" s="4" t="s">
        <v>112</v>
      </c>
      <c r="D29" s="18">
        <v>59</v>
      </c>
      <c r="E29" s="19">
        <f>D29</f>
        <v>59</v>
      </c>
      <c r="F29" s="17">
        <v>47</v>
      </c>
      <c r="G29" s="19">
        <f t="shared" si="3"/>
        <v>-12</v>
      </c>
      <c r="H29" s="19">
        <f t="shared" si="4"/>
        <v>79.66101694915254</v>
      </c>
      <c r="I29" s="30"/>
    </row>
    <row r="30" spans="1:12" ht="12.75" hidden="1" customHeight="1">
      <c r="A30" s="2" t="s">
        <v>129</v>
      </c>
      <c r="B30" s="1" t="s">
        <v>22</v>
      </c>
      <c r="C30" s="4" t="s">
        <v>62</v>
      </c>
      <c r="D30" s="18">
        <v>5150.3</v>
      </c>
      <c r="E30" s="18">
        <f>D30/12*11</f>
        <v>4721.1083333333336</v>
      </c>
      <c r="F30" s="16">
        <v>0</v>
      </c>
      <c r="G30" s="19">
        <f t="shared" si="3"/>
        <v>-4721.1083333333336</v>
      </c>
      <c r="H30" s="19">
        <f t="shared" si="4"/>
        <v>0</v>
      </c>
      <c r="I30" s="30"/>
    </row>
    <row r="31" spans="1:12" ht="12.75" hidden="1" customHeight="1">
      <c r="A31" s="2" t="s">
        <v>157</v>
      </c>
      <c r="B31" s="1" t="s">
        <v>130</v>
      </c>
      <c r="C31" s="4" t="s">
        <v>62</v>
      </c>
      <c r="D31" s="18">
        <v>765.7</v>
      </c>
      <c r="E31" s="18">
        <f t="shared" ref="E31:E33" si="6">D31/12*11</f>
        <v>701.89166666666665</v>
      </c>
      <c r="F31" s="16">
        <v>0</v>
      </c>
      <c r="G31" s="19">
        <f t="shared" si="3"/>
        <v>-701.89166666666665</v>
      </c>
      <c r="H31" s="19">
        <f t="shared" si="4"/>
        <v>0</v>
      </c>
      <c r="I31" s="30"/>
    </row>
    <row r="32" spans="1:12" ht="12.75" customHeight="1">
      <c r="A32" s="60" t="s">
        <v>5</v>
      </c>
      <c r="B32" s="5" t="s">
        <v>66</v>
      </c>
      <c r="C32" s="59" t="s">
        <v>62</v>
      </c>
      <c r="D32" s="20">
        <v>315182</v>
      </c>
      <c r="E32" s="20">
        <f t="shared" si="6"/>
        <v>288916.83333333337</v>
      </c>
      <c r="F32" s="15">
        <v>476253.1</v>
      </c>
      <c r="G32" s="25">
        <f t="shared" si="3"/>
        <v>187336.2666666666</v>
      </c>
      <c r="H32" s="25">
        <f t="shared" si="4"/>
        <v>164.84089712091307</v>
      </c>
      <c r="I32" s="30"/>
      <c r="J32" s="41"/>
    </row>
    <row r="33" spans="1:9" ht="12.75" customHeight="1">
      <c r="A33" s="60" t="s">
        <v>7</v>
      </c>
      <c r="B33" s="5" t="s">
        <v>4</v>
      </c>
      <c r="C33" s="59" t="s">
        <v>62</v>
      </c>
      <c r="D33" s="20">
        <v>74123</v>
      </c>
      <c r="E33" s="20">
        <f t="shared" si="6"/>
        <v>67946.083333333343</v>
      </c>
      <c r="F33" s="15">
        <v>90888.5</v>
      </c>
      <c r="G33" s="25">
        <f t="shared" si="3"/>
        <v>22942.416666666657</v>
      </c>
      <c r="H33" s="25">
        <f t="shared" si="4"/>
        <v>133.7656205349094</v>
      </c>
      <c r="I33" s="30"/>
    </row>
    <row r="34" spans="1:9" ht="12.75" customHeight="1">
      <c r="A34" s="60" t="s">
        <v>9</v>
      </c>
      <c r="B34" s="5" t="s">
        <v>67</v>
      </c>
      <c r="C34" s="59" t="s">
        <v>62</v>
      </c>
      <c r="D34" s="21">
        <f t="shared" ref="D34:E34" si="7">D35+D36+D37+D38+D39+D40+D41+D47+D48</f>
        <v>72751.799999999988</v>
      </c>
      <c r="E34" s="21">
        <f t="shared" si="7"/>
        <v>66689.149999999994</v>
      </c>
      <c r="F34" s="21">
        <f>F35+F36+F37+F38+F39+F40+F41+F47+F48</f>
        <v>78379.100000000006</v>
      </c>
      <c r="G34" s="25">
        <f t="shared" si="3"/>
        <v>11689.950000000012</v>
      </c>
      <c r="H34" s="25">
        <f t="shared" si="4"/>
        <v>117.52901334025101</v>
      </c>
      <c r="I34" s="30"/>
    </row>
    <row r="35" spans="1:9" ht="12.75" customHeight="1">
      <c r="A35" s="2" t="s">
        <v>35</v>
      </c>
      <c r="B35" s="1" t="s">
        <v>68</v>
      </c>
      <c r="C35" s="4" t="s">
        <v>62</v>
      </c>
      <c r="D35" s="18">
        <v>201.3</v>
      </c>
      <c r="E35" s="18">
        <f>D35/12*11</f>
        <v>184.52500000000003</v>
      </c>
      <c r="F35" s="16">
        <v>214.5</v>
      </c>
      <c r="G35" s="19">
        <f t="shared" si="3"/>
        <v>29.974999999999966</v>
      </c>
      <c r="H35" s="19">
        <f t="shared" si="4"/>
        <v>116.24441132637853</v>
      </c>
      <c r="I35" s="30"/>
    </row>
    <row r="36" spans="1:9" ht="12.75" customHeight="1">
      <c r="A36" s="2" t="s">
        <v>36</v>
      </c>
      <c r="B36" s="1" t="s">
        <v>34</v>
      </c>
      <c r="C36" s="4" t="s">
        <v>62</v>
      </c>
      <c r="D36" s="18">
        <v>11562.6</v>
      </c>
      <c r="E36" s="18">
        <f t="shared" ref="E36:E47" si="8">D36/12*11</f>
        <v>10599.050000000001</v>
      </c>
      <c r="F36" s="16">
        <v>10236</v>
      </c>
      <c r="G36" s="19">
        <f t="shared" si="3"/>
        <v>-363.05000000000109</v>
      </c>
      <c r="H36" s="19">
        <f t="shared" si="4"/>
        <v>96.57469301494001</v>
      </c>
      <c r="I36" s="30"/>
    </row>
    <row r="37" spans="1:9" ht="12.75" customHeight="1">
      <c r="A37" s="2" t="s">
        <v>37</v>
      </c>
      <c r="B37" s="1" t="s">
        <v>31</v>
      </c>
      <c r="C37" s="4" t="s">
        <v>62</v>
      </c>
      <c r="D37" s="18">
        <v>62.6</v>
      </c>
      <c r="E37" s="18">
        <f t="shared" si="8"/>
        <v>57.383333333333333</v>
      </c>
      <c r="F37" s="16">
        <v>42.7</v>
      </c>
      <c r="G37" s="19">
        <f t="shared" si="3"/>
        <v>-14.68333333333333</v>
      </c>
      <c r="H37" s="19">
        <f t="shared" si="4"/>
        <v>74.411850130699975</v>
      </c>
      <c r="I37" s="30"/>
    </row>
    <row r="38" spans="1:9" ht="12.75" customHeight="1">
      <c r="A38" s="2" t="s">
        <v>38</v>
      </c>
      <c r="B38" s="1" t="s">
        <v>69</v>
      </c>
      <c r="C38" s="4" t="s">
        <v>62</v>
      </c>
      <c r="D38" s="18">
        <v>5216.1000000000004</v>
      </c>
      <c r="E38" s="18">
        <f t="shared" si="8"/>
        <v>4781.4250000000002</v>
      </c>
      <c r="F38" s="16">
        <v>7360.6</v>
      </c>
      <c r="G38" s="19">
        <f t="shared" si="3"/>
        <v>2579.1750000000002</v>
      </c>
      <c r="H38" s="19">
        <f t="shared" si="4"/>
        <v>153.94155508033694</v>
      </c>
      <c r="I38" s="30"/>
    </row>
    <row r="39" spans="1:9" ht="12.75" customHeight="1">
      <c r="A39" s="2" t="s">
        <v>39</v>
      </c>
      <c r="B39" s="1" t="s">
        <v>158</v>
      </c>
      <c r="C39" s="4" t="s">
        <v>62</v>
      </c>
      <c r="D39" s="18">
        <v>457</v>
      </c>
      <c r="E39" s="18">
        <f t="shared" si="8"/>
        <v>418.91666666666669</v>
      </c>
      <c r="F39" s="16">
        <v>605.20000000000005</v>
      </c>
      <c r="G39" s="19">
        <f t="shared" si="3"/>
        <v>186.28333333333336</v>
      </c>
      <c r="H39" s="19">
        <f t="shared" si="4"/>
        <v>144.46787348319077</v>
      </c>
      <c r="I39" s="30"/>
    </row>
    <row r="40" spans="1:9" ht="12.75" customHeight="1">
      <c r="A40" s="2" t="s">
        <v>40</v>
      </c>
      <c r="B40" s="3" t="s">
        <v>115</v>
      </c>
      <c r="C40" s="4" t="s">
        <v>62</v>
      </c>
      <c r="D40" s="18">
        <v>28803.7</v>
      </c>
      <c r="E40" s="18">
        <f t="shared" si="8"/>
        <v>26403.391666666666</v>
      </c>
      <c r="F40" s="16">
        <v>19432.5</v>
      </c>
      <c r="G40" s="19">
        <f t="shared" si="3"/>
        <v>-6970.8916666666664</v>
      </c>
      <c r="H40" s="19">
        <f t="shared" si="4"/>
        <v>73.598499182712317</v>
      </c>
      <c r="I40" s="30"/>
    </row>
    <row r="41" spans="1:9" ht="12.75" customHeight="1">
      <c r="A41" s="2" t="s">
        <v>41</v>
      </c>
      <c r="B41" s="1" t="s">
        <v>32</v>
      </c>
      <c r="C41" s="4" t="s">
        <v>62</v>
      </c>
      <c r="D41" s="18">
        <v>11591.7</v>
      </c>
      <c r="E41" s="18">
        <f t="shared" si="8"/>
        <v>10625.725</v>
      </c>
      <c r="F41" s="16">
        <v>11812.5</v>
      </c>
      <c r="G41" s="19">
        <f t="shared" si="3"/>
        <v>1186.7749999999996</v>
      </c>
      <c r="H41" s="19">
        <f t="shared" si="4"/>
        <v>111.16888494667423</v>
      </c>
      <c r="I41" s="30"/>
    </row>
    <row r="42" spans="1:9" ht="12.75" hidden="1" customHeight="1">
      <c r="A42" s="2"/>
      <c r="B42" s="6" t="s">
        <v>201</v>
      </c>
      <c r="C42" s="4" t="s">
        <v>62</v>
      </c>
      <c r="D42" s="18"/>
      <c r="E42" s="18">
        <f t="shared" si="8"/>
        <v>0</v>
      </c>
      <c r="F42" s="16"/>
      <c r="G42" s="19">
        <f t="shared" si="3"/>
        <v>0</v>
      </c>
      <c r="H42" s="19" t="e">
        <f t="shared" si="4"/>
        <v>#DIV/0!</v>
      </c>
      <c r="I42" s="30"/>
    </row>
    <row r="43" spans="1:9" ht="12.75" hidden="1" customHeight="1">
      <c r="A43" s="2"/>
      <c r="B43" s="7" t="s">
        <v>148</v>
      </c>
      <c r="C43" s="4" t="s">
        <v>62</v>
      </c>
      <c r="D43" s="18"/>
      <c r="E43" s="18">
        <f t="shared" si="8"/>
        <v>0</v>
      </c>
      <c r="F43" s="16"/>
      <c r="G43" s="19">
        <f t="shared" si="3"/>
        <v>0</v>
      </c>
      <c r="H43" s="19" t="e">
        <f t="shared" si="4"/>
        <v>#DIV/0!</v>
      </c>
      <c r="I43" s="30"/>
    </row>
    <row r="44" spans="1:9" ht="39" hidden="1" customHeight="1">
      <c r="A44" s="2"/>
      <c r="B44" s="7" t="s">
        <v>150</v>
      </c>
      <c r="C44" s="4" t="s">
        <v>62</v>
      </c>
      <c r="D44" s="18"/>
      <c r="E44" s="18">
        <f t="shared" si="8"/>
        <v>0</v>
      </c>
      <c r="F44" s="16"/>
      <c r="G44" s="19">
        <f t="shared" si="3"/>
        <v>0</v>
      </c>
      <c r="H44" s="19" t="e">
        <f t="shared" si="4"/>
        <v>#DIV/0!</v>
      </c>
      <c r="I44" s="30"/>
    </row>
    <row r="45" spans="1:9" ht="27" hidden="1" customHeight="1">
      <c r="A45" s="2"/>
      <c r="B45" s="7" t="s">
        <v>149</v>
      </c>
      <c r="C45" s="4" t="s">
        <v>62</v>
      </c>
      <c r="D45" s="18"/>
      <c r="E45" s="18">
        <f t="shared" si="8"/>
        <v>0</v>
      </c>
      <c r="F45" s="16"/>
      <c r="G45" s="19">
        <f t="shared" si="3"/>
        <v>0</v>
      </c>
      <c r="H45" s="19" t="e">
        <f t="shared" si="4"/>
        <v>#DIV/0!</v>
      </c>
      <c r="I45" s="30"/>
    </row>
    <row r="46" spans="1:9" ht="12.75" hidden="1" customHeight="1">
      <c r="A46" s="2"/>
      <c r="B46" s="7" t="s">
        <v>152</v>
      </c>
      <c r="C46" s="4" t="s">
        <v>62</v>
      </c>
      <c r="D46" s="18"/>
      <c r="E46" s="18">
        <f t="shared" si="8"/>
        <v>0</v>
      </c>
      <c r="F46" s="16"/>
      <c r="G46" s="19">
        <f t="shared" si="3"/>
        <v>0</v>
      </c>
      <c r="H46" s="19" t="e">
        <f t="shared" si="4"/>
        <v>#DIV/0!</v>
      </c>
      <c r="I46" s="30"/>
    </row>
    <row r="47" spans="1:9" ht="12.75" customHeight="1">
      <c r="A47" s="2" t="s">
        <v>42</v>
      </c>
      <c r="B47" s="1" t="s">
        <v>33</v>
      </c>
      <c r="C47" s="4" t="s">
        <v>62</v>
      </c>
      <c r="D47" s="18">
        <v>684.1</v>
      </c>
      <c r="E47" s="18">
        <f t="shared" si="8"/>
        <v>627.0916666666667</v>
      </c>
      <c r="F47" s="16">
        <v>521.79999999999995</v>
      </c>
      <c r="G47" s="19">
        <f t="shared" si="3"/>
        <v>-105.29166666666674</v>
      </c>
      <c r="H47" s="19">
        <f t="shared" si="4"/>
        <v>83.209525454811214</v>
      </c>
      <c r="I47" s="30"/>
    </row>
    <row r="48" spans="1:9" ht="12.75" customHeight="1">
      <c r="A48" s="2" t="s">
        <v>116</v>
      </c>
      <c r="B48" s="1" t="s">
        <v>169</v>
      </c>
      <c r="C48" s="4" t="s">
        <v>62</v>
      </c>
      <c r="D48" s="22">
        <f t="shared" ref="D48:E48" si="9">SUM(D49:D92)</f>
        <v>14172.699999999997</v>
      </c>
      <c r="E48" s="22">
        <f t="shared" si="9"/>
        <v>12991.641666666668</v>
      </c>
      <c r="F48" s="22">
        <f>SUM(F49:F92)</f>
        <v>28153.299999999996</v>
      </c>
      <c r="G48" s="19">
        <f t="shared" si="3"/>
        <v>15161.658333333327</v>
      </c>
      <c r="H48" s="19">
        <f t="shared" si="4"/>
        <v>216.70317518250508</v>
      </c>
      <c r="I48" s="30"/>
    </row>
    <row r="49" spans="1:9" ht="12.75" customHeight="1">
      <c r="A49" s="2" t="s">
        <v>202</v>
      </c>
      <c r="B49" s="1" t="s">
        <v>15</v>
      </c>
      <c r="C49" s="4" t="s">
        <v>62</v>
      </c>
      <c r="D49" s="18">
        <v>1738.9</v>
      </c>
      <c r="E49" s="16">
        <f>D49/12*11</f>
        <v>1593.9916666666666</v>
      </c>
      <c r="F49" s="17">
        <v>0</v>
      </c>
      <c r="G49" s="19">
        <f t="shared" si="3"/>
        <v>-1593.9916666666666</v>
      </c>
      <c r="H49" s="19">
        <v>0</v>
      </c>
      <c r="I49" s="30"/>
    </row>
    <row r="50" spans="1:9" ht="12.75" customHeight="1">
      <c r="A50" s="2" t="s">
        <v>203</v>
      </c>
      <c r="B50" s="1" t="s">
        <v>159</v>
      </c>
      <c r="C50" s="4" t="s">
        <v>62</v>
      </c>
      <c r="D50" s="18">
        <v>14.5</v>
      </c>
      <c r="E50" s="16">
        <f t="shared" ref="E50:E79" si="10">D50/12*11</f>
        <v>13.291666666666666</v>
      </c>
      <c r="F50" s="16">
        <v>273.5</v>
      </c>
      <c r="G50" s="19">
        <f t="shared" si="3"/>
        <v>260.20833333333331</v>
      </c>
      <c r="H50" s="19">
        <f t="shared" si="4"/>
        <v>2057.6802507836992</v>
      </c>
      <c r="I50" s="30"/>
    </row>
    <row r="51" spans="1:9" ht="12.75" customHeight="1">
      <c r="A51" s="2" t="s">
        <v>204</v>
      </c>
      <c r="B51" s="1" t="s">
        <v>8</v>
      </c>
      <c r="C51" s="4" t="s">
        <v>62</v>
      </c>
      <c r="D51" s="18">
        <v>330.4</v>
      </c>
      <c r="E51" s="16">
        <f t="shared" si="10"/>
        <v>302.86666666666667</v>
      </c>
      <c r="F51" s="16">
        <v>398.1</v>
      </c>
      <c r="G51" s="19">
        <f t="shared" si="3"/>
        <v>95.233333333333348</v>
      </c>
      <c r="H51" s="19">
        <f t="shared" si="4"/>
        <v>131.44397974906451</v>
      </c>
      <c r="I51" s="30"/>
    </row>
    <row r="52" spans="1:9" ht="12.75" customHeight="1">
      <c r="A52" s="2" t="s">
        <v>205</v>
      </c>
      <c r="B52" s="1" t="s">
        <v>11</v>
      </c>
      <c r="C52" s="4" t="s">
        <v>62</v>
      </c>
      <c r="D52" s="18">
        <v>272</v>
      </c>
      <c r="E52" s="16">
        <f t="shared" si="10"/>
        <v>249.33333333333334</v>
      </c>
      <c r="F52" s="16">
        <v>282.3</v>
      </c>
      <c r="G52" s="19">
        <f t="shared" si="3"/>
        <v>32.966666666666669</v>
      </c>
      <c r="H52" s="19">
        <f t="shared" si="4"/>
        <v>113.22192513368985</v>
      </c>
      <c r="I52" s="30"/>
    </row>
    <row r="53" spans="1:9" ht="12.75" customHeight="1">
      <c r="A53" s="2" t="s">
        <v>206</v>
      </c>
      <c r="B53" s="1" t="s">
        <v>160</v>
      </c>
      <c r="C53" s="4" t="s">
        <v>62</v>
      </c>
      <c r="D53" s="18">
        <v>186.4</v>
      </c>
      <c r="E53" s="16">
        <f t="shared" si="10"/>
        <v>170.86666666666667</v>
      </c>
      <c r="F53" s="17">
        <v>0</v>
      </c>
      <c r="G53" s="19">
        <f t="shared" si="3"/>
        <v>-170.86666666666667</v>
      </c>
      <c r="H53" s="19">
        <v>0</v>
      </c>
      <c r="I53" s="30"/>
    </row>
    <row r="54" spans="1:9" ht="12.75" customHeight="1">
      <c r="A54" s="2" t="s">
        <v>207</v>
      </c>
      <c r="B54" s="1" t="s">
        <v>161</v>
      </c>
      <c r="C54" s="4" t="s">
        <v>62</v>
      </c>
      <c r="D54" s="18">
        <v>120.7</v>
      </c>
      <c r="E54" s="16">
        <f t="shared" si="10"/>
        <v>110.64166666666667</v>
      </c>
      <c r="F54" s="16">
        <v>359.8</v>
      </c>
      <c r="G54" s="19">
        <f t="shared" si="3"/>
        <v>249.15833333333336</v>
      </c>
      <c r="H54" s="19">
        <f t="shared" si="4"/>
        <v>325.19394441515408</v>
      </c>
      <c r="I54" s="30"/>
    </row>
    <row r="55" spans="1:9" ht="12.75" customHeight="1">
      <c r="A55" s="2" t="s">
        <v>208</v>
      </c>
      <c r="B55" s="1" t="s">
        <v>118</v>
      </c>
      <c r="C55" s="4" t="s">
        <v>62</v>
      </c>
      <c r="D55" s="18">
        <v>2810</v>
      </c>
      <c r="E55" s="16">
        <f t="shared" si="10"/>
        <v>2575.833333333333</v>
      </c>
      <c r="F55" s="17">
        <v>0</v>
      </c>
      <c r="G55" s="19">
        <f t="shared" si="3"/>
        <v>-2575.833333333333</v>
      </c>
      <c r="H55" s="19">
        <v>0</v>
      </c>
      <c r="I55" s="30"/>
    </row>
    <row r="56" spans="1:9" ht="12.75" customHeight="1">
      <c r="A56" s="2" t="s">
        <v>209</v>
      </c>
      <c r="B56" s="1" t="s">
        <v>162</v>
      </c>
      <c r="C56" s="4" t="s">
        <v>62</v>
      </c>
      <c r="D56" s="18">
        <v>3851.7</v>
      </c>
      <c r="E56" s="16">
        <f t="shared" si="10"/>
        <v>3530.7249999999995</v>
      </c>
      <c r="F56" s="16">
        <v>1302.7</v>
      </c>
      <c r="G56" s="19">
        <f t="shared" si="3"/>
        <v>-2228.0249999999996</v>
      </c>
      <c r="H56" s="19">
        <v>0</v>
      </c>
      <c r="I56" s="30"/>
    </row>
    <row r="57" spans="1:9" ht="12.75" customHeight="1">
      <c r="A57" s="2" t="s">
        <v>210</v>
      </c>
      <c r="B57" s="1" t="s">
        <v>164</v>
      </c>
      <c r="C57" s="4" t="s">
        <v>62</v>
      </c>
      <c r="D57" s="18">
        <v>63.1</v>
      </c>
      <c r="E57" s="16">
        <f t="shared" si="10"/>
        <v>57.841666666666669</v>
      </c>
      <c r="F57" s="16">
        <v>770.1</v>
      </c>
      <c r="G57" s="19">
        <f t="shared" si="3"/>
        <v>712.25833333333333</v>
      </c>
      <c r="H57" s="19">
        <f t="shared" si="4"/>
        <v>1331.3931710128222</v>
      </c>
      <c r="I57" s="30"/>
    </row>
    <row r="58" spans="1:9" ht="24.75" customHeight="1">
      <c r="A58" s="2" t="s">
        <v>211</v>
      </c>
      <c r="B58" s="3" t="s">
        <v>163</v>
      </c>
      <c r="C58" s="4" t="s">
        <v>62</v>
      </c>
      <c r="D58" s="16">
        <v>195.9</v>
      </c>
      <c r="E58" s="16">
        <f t="shared" si="10"/>
        <v>179.57499999999999</v>
      </c>
      <c r="F58" s="16">
        <v>42.1</v>
      </c>
      <c r="G58" s="17">
        <f t="shared" si="3"/>
        <v>-137.47499999999999</v>
      </c>
      <c r="H58" s="17">
        <f t="shared" si="4"/>
        <v>23.444243352359738</v>
      </c>
      <c r="I58" s="30"/>
    </row>
    <row r="59" spans="1:9" ht="12.75" customHeight="1">
      <c r="A59" s="2" t="s">
        <v>212</v>
      </c>
      <c r="B59" s="3" t="s">
        <v>165</v>
      </c>
      <c r="C59" s="4" t="s">
        <v>62</v>
      </c>
      <c r="D59" s="19">
        <v>0</v>
      </c>
      <c r="E59" s="16">
        <f t="shared" si="10"/>
        <v>0</v>
      </c>
      <c r="F59" s="17">
        <v>0</v>
      </c>
      <c r="G59" s="19">
        <f t="shared" si="3"/>
        <v>0</v>
      </c>
      <c r="H59" s="19">
        <v>0</v>
      </c>
      <c r="I59" s="30"/>
    </row>
    <row r="60" spans="1:9" ht="12.75" customHeight="1">
      <c r="A60" s="2" t="s">
        <v>213</v>
      </c>
      <c r="B60" s="7" t="s">
        <v>302</v>
      </c>
      <c r="C60" s="4" t="s">
        <v>62</v>
      </c>
      <c r="D60" s="16">
        <v>32.799999999999997</v>
      </c>
      <c r="E60" s="16">
        <f t="shared" si="10"/>
        <v>30.066666666666663</v>
      </c>
      <c r="F60" s="16">
        <v>54.6</v>
      </c>
      <c r="G60" s="19">
        <f t="shared" si="3"/>
        <v>24.533333333333339</v>
      </c>
      <c r="H60" s="19">
        <f t="shared" si="4"/>
        <v>181.59645232815967</v>
      </c>
      <c r="I60" s="30"/>
    </row>
    <row r="61" spans="1:9" ht="12.75" customHeight="1">
      <c r="A61" s="2" t="s">
        <v>214</v>
      </c>
      <c r="B61" s="6" t="s">
        <v>167</v>
      </c>
      <c r="C61" s="4" t="s">
        <v>62</v>
      </c>
      <c r="D61" s="18">
        <v>827.4</v>
      </c>
      <c r="E61" s="16">
        <f t="shared" si="10"/>
        <v>758.45</v>
      </c>
      <c r="F61" s="17">
        <v>0</v>
      </c>
      <c r="G61" s="19">
        <f t="shared" si="3"/>
        <v>-758.45</v>
      </c>
      <c r="H61" s="19">
        <v>0</v>
      </c>
      <c r="I61" s="30"/>
    </row>
    <row r="62" spans="1:9">
      <c r="A62" s="2" t="s">
        <v>215</v>
      </c>
      <c r="B62" s="3" t="s">
        <v>304</v>
      </c>
      <c r="C62" s="4" t="s">
        <v>62</v>
      </c>
      <c r="D62" s="16">
        <v>0</v>
      </c>
      <c r="E62" s="16">
        <f t="shared" si="10"/>
        <v>0</v>
      </c>
      <c r="F62" s="17">
        <v>0</v>
      </c>
      <c r="G62" s="19">
        <f t="shared" si="3"/>
        <v>0</v>
      </c>
      <c r="H62" s="19">
        <v>0</v>
      </c>
      <c r="I62" s="30"/>
    </row>
    <row r="63" spans="1:9" ht="12.75" customHeight="1">
      <c r="A63" s="2" t="s">
        <v>216</v>
      </c>
      <c r="B63" s="1" t="s">
        <v>171</v>
      </c>
      <c r="C63" s="4" t="s">
        <v>62</v>
      </c>
      <c r="D63" s="19">
        <v>0</v>
      </c>
      <c r="E63" s="16">
        <f t="shared" si="10"/>
        <v>0</v>
      </c>
      <c r="F63" s="17">
        <v>0</v>
      </c>
      <c r="G63" s="19">
        <f t="shared" si="3"/>
        <v>0</v>
      </c>
      <c r="H63" s="19">
        <v>0</v>
      </c>
      <c r="I63" s="30"/>
    </row>
    <row r="64" spans="1:9" ht="12.75" customHeight="1">
      <c r="A64" s="2" t="s">
        <v>217</v>
      </c>
      <c r="B64" s="6" t="s">
        <v>145</v>
      </c>
      <c r="C64" s="4" t="s">
        <v>62</v>
      </c>
      <c r="D64" s="18">
        <v>76.099999999999994</v>
      </c>
      <c r="E64" s="16">
        <f t="shared" si="10"/>
        <v>69.758333333333326</v>
      </c>
      <c r="F64" s="16">
        <v>362.4</v>
      </c>
      <c r="G64" s="19">
        <f t="shared" si="3"/>
        <v>292.64166666666665</v>
      </c>
      <c r="H64" s="19">
        <v>0</v>
      </c>
      <c r="I64" s="30"/>
    </row>
    <row r="65" spans="1:9" ht="12.75" customHeight="1">
      <c r="A65" s="2" t="s">
        <v>218</v>
      </c>
      <c r="B65" s="6" t="s">
        <v>168</v>
      </c>
      <c r="C65" s="4" t="s">
        <v>62</v>
      </c>
      <c r="D65" s="18">
        <v>67.099999999999994</v>
      </c>
      <c r="E65" s="16">
        <f t="shared" si="10"/>
        <v>61.508333333333326</v>
      </c>
      <c r="F65" s="16">
        <v>127.8</v>
      </c>
      <c r="G65" s="19">
        <f t="shared" si="3"/>
        <v>66.291666666666671</v>
      </c>
      <c r="H65" s="19">
        <f t="shared" si="4"/>
        <v>207.77672402113535</v>
      </c>
      <c r="I65" s="30"/>
    </row>
    <row r="66" spans="1:9" ht="12.75" customHeight="1">
      <c r="A66" s="2" t="s">
        <v>219</v>
      </c>
      <c r="B66" s="6" t="s">
        <v>298</v>
      </c>
      <c r="C66" s="4" t="s">
        <v>62</v>
      </c>
      <c r="D66" s="18">
        <v>63.3</v>
      </c>
      <c r="E66" s="16">
        <f t="shared" si="10"/>
        <v>58.024999999999991</v>
      </c>
      <c r="F66" s="16">
        <v>124.5</v>
      </c>
      <c r="G66" s="19">
        <f t="shared" si="3"/>
        <v>66.475000000000009</v>
      </c>
      <c r="H66" s="19">
        <f t="shared" si="4"/>
        <v>214.56268849633781</v>
      </c>
      <c r="I66" s="30"/>
    </row>
    <row r="67" spans="1:9" ht="12.75" customHeight="1">
      <c r="A67" s="2" t="s">
        <v>220</v>
      </c>
      <c r="B67" s="6" t="s">
        <v>172</v>
      </c>
      <c r="C67" s="4" t="s">
        <v>62</v>
      </c>
      <c r="D67" s="18">
        <v>457.3</v>
      </c>
      <c r="E67" s="16">
        <f t="shared" si="10"/>
        <v>419.19166666666666</v>
      </c>
      <c r="F67" s="16">
        <v>1620.3</v>
      </c>
      <c r="G67" s="19">
        <f t="shared" si="3"/>
        <v>1201.1083333333333</v>
      </c>
      <c r="H67" s="19">
        <f t="shared" si="4"/>
        <v>386.52963043953639</v>
      </c>
      <c r="I67" s="30"/>
    </row>
    <row r="68" spans="1:9" ht="12.75" customHeight="1">
      <c r="A68" s="2" t="s">
        <v>221</v>
      </c>
      <c r="B68" s="6" t="s">
        <v>173</v>
      </c>
      <c r="C68" s="4" t="s">
        <v>62</v>
      </c>
      <c r="D68" s="18">
        <v>42</v>
      </c>
      <c r="E68" s="16">
        <f>D68/12*11</f>
        <v>38.5</v>
      </c>
      <c r="F68" s="16">
        <v>82.2</v>
      </c>
      <c r="G68" s="19">
        <f t="shared" si="3"/>
        <v>43.7</v>
      </c>
      <c r="H68" s="19">
        <f t="shared" si="4"/>
        <v>213.50649350649351</v>
      </c>
      <c r="I68" s="30"/>
    </row>
    <row r="69" spans="1:9" ht="12.75" customHeight="1">
      <c r="A69" s="2" t="s">
        <v>222</v>
      </c>
      <c r="B69" s="6" t="s">
        <v>183</v>
      </c>
      <c r="C69" s="4" t="s">
        <v>62</v>
      </c>
      <c r="D69" s="18">
        <v>452.9</v>
      </c>
      <c r="E69" s="16">
        <f t="shared" si="10"/>
        <v>415.15833333333336</v>
      </c>
      <c r="F69" s="16">
        <v>1887.2</v>
      </c>
      <c r="G69" s="19">
        <f t="shared" si="3"/>
        <v>1472.0416666666667</v>
      </c>
      <c r="H69" s="19">
        <f t="shared" si="4"/>
        <v>454.57355627371084</v>
      </c>
      <c r="I69" s="30"/>
    </row>
    <row r="70" spans="1:9" ht="12.75" customHeight="1">
      <c r="A70" s="2" t="s">
        <v>223</v>
      </c>
      <c r="B70" s="7" t="s">
        <v>303</v>
      </c>
      <c r="C70" s="4" t="s">
        <v>62</v>
      </c>
      <c r="D70" s="16">
        <v>129.19999999999999</v>
      </c>
      <c r="E70" s="16">
        <f t="shared" si="10"/>
        <v>118.43333333333332</v>
      </c>
      <c r="F70" s="16">
        <v>282.7</v>
      </c>
      <c r="G70" s="19">
        <f t="shared" si="3"/>
        <v>164.26666666666665</v>
      </c>
      <c r="H70" s="19">
        <f t="shared" si="4"/>
        <v>238.69969040247679</v>
      </c>
      <c r="I70" s="30"/>
    </row>
    <row r="71" spans="1:9" ht="12.75" customHeight="1">
      <c r="A71" s="2" t="s">
        <v>224</v>
      </c>
      <c r="B71" s="6" t="s">
        <v>174</v>
      </c>
      <c r="C71" s="4" t="s">
        <v>62</v>
      </c>
      <c r="D71" s="19">
        <v>0</v>
      </c>
      <c r="E71" s="16">
        <f t="shared" si="10"/>
        <v>0</v>
      </c>
      <c r="F71" s="16">
        <v>411.3</v>
      </c>
      <c r="G71" s="19">
        <f t="shared" si="3"/>
        <v>411.3</v>
      </c>
      <c r="H71" s="19">
        <v>0</v>
      </c>
      <c r="I71" s="30"/>
    </row>
    <row r="72" spans="1:9" ht="12.75" customHeight="1">
      <c r="A72" s="2" t="s">
        <v>225</v>
      </c>
      <c r="B72" s="6" t="s">
        <v>185</v>
      </c>
      <c r="C72" s="4" t="s">
        <v>62</v>
      </c>
      <c r="D72" s="19">
        <v>0</v>
      </c>
      <c r="E72" s="16">
        <f t="shared" si="10"/>
        <v>0</v>
      </c>
      <c r="F72" s="16">
        <v>8775.2999999999993</v>
      </c>
      <c r="G72" s="19">
        <f t="shared" si="3"/>
        <v>8775.2999999999993</v>
      </c>
      <c r="H72" s="19">
        <v>0</v>
      </c>
      <c r="I72" s="30"/>
    </row>
    <row r="73" spans="1:9" ht="12.75" customHeight="1">
      <c r="A73" s="2" t="s">
        <v>226</v>
      </c>
      <c r="B73" s="6" t="s">
        <v>93</v>
      </c>
      <c r="C73" s="4" t="s">
        <v>62</v>
      </c>
      <c r="D73" s="18">
        <v>120.6</v>
      </c>
      <c r="E73" s="16">
        <f t="shared" si="10"/>
        <v>110.54999999999998</v>
      </c>
      <c r="F73" s="16">
        <v>1179.5999999999999</v>
      </c>
      <c r="G73" s="19">
        <f t="shared" si="3"/>
        <v>1069.05</v>
      </c>
      <c r="H73" s="19">
        <f t="shared" si="4"/>
        <v>1067.0284938941656</v>
      </c>
      <c r="I73" s="30"/>
    </row>
    <row r="74" spans="1:9" ht="12.75" customHeight="1">
      <c r="A74" s="2" t="s">
        <v>227</v>
      </c>
      <c r="B74" s="6" t="s">
        <v>135</v>
      </c>
      <c r="C74" s="4" t="s">
        <v>62</v>
      </c>
      <c r="D74" s="18">
        <v>443</v>
      </c>
      <c r="E74" s="16">
        <f t="shared" si="10"/>
        <v>406.08333333333331</v>
      </c>
      <c r="F74" s="16">
        <v>373.1</v>
      </c>
      <c r="G74" s="19">
        <f t="shared" si="3"/>
        <v>-32.983333333333292</v>
      </c>
      <c r="H74" s="19">
        <v>0</v>
      </c>
      <c r="I74" s="30"/>
    </row>
    <row r="75" spans="1:9" ht="12.75" customHeight="1">
      <c r="A75" s="2" t="s">
        <v>228</v>
      </c>
      <c r="B75" s="6" t="s">
        <v>120</v>
      </c>
      <c r="C75" s="4" t="s">
        <v>62</v>
      </c>
      <c r="D75" s="18">
        <v>9.1999999999999993</v>
      </c>
      <c r="E75" s="16">
        <f t="shared" si="10"/>
        <v>8.4333333333333336</v>
      </c>
      <c r="F75" s="17">
        <v>0</v>
      </c>
      <c r="G75" s="19">
        <f t="shared" si="3"/>
        <v>-8.4333333333333336</v>
      </c>
      <c r="H75" s="19">
        <v>0</v>
      </c>
      <c r="I75" s="30"/>
    </row>
    <row r="76" spans="1:9" ht="12.75" customHeight="1">
      <c r="A76" s="2" t="s">
        <v>229</v>
      </c>
      <c r="B76" s="6" t="s">
        <v>187</v>
      </c>
      <c r="C76" s="4" t="s">
        <v>62</v>
      </c>
      <c r="D76" s="18">
        <v>195.9</v>
      </c>
      <c r="E76" s="16">
        <f t="shared" si="10"/>
        <v>179.57499999999999</v>
      </c>
      <c r="F76" s="16">
        <v>2</v>
      </c>
      <c r="G76" s="19">
        <f t="shared" si="3"/>
        <v>-177.57499999999999</v>
      </c>
      <c r="H76" s="19">
        <f t="shared" si="4"/>
        <v>1.113740776834192</v>
      </c>
      <c r="I76" s="30"/>
    </row>
    <row r="77" spans="1:9" ht="12.75" customHeight="1">
      <c r="A77" s="2" t="s">
        <v>230</v>
      </c>
      <c r="B77" s="6" t="s">
        <v>144</v>
      </c>
      <c r="C77" s="4" t="s">
        <v>62</v>
      </c>
      <c r="D77" s="18">
        <v>49.9</v>
      </c>
      <c r="E77" s="16">
        <f t="shared" si="10"/>
        <v>45.741666666666667</v>
      </c>
      <c r="F77" s="16">
        <v>0</v>
      </c>
      <c r="G77" s="19">
        <f t="shared" si="3"/>
        <v>-45.741666666666667</v>
      </c>
      <c r="H77" s="19">
        <v>0</v>
      </c>
      <c r="I77" s="30"/>
    </row>
    <row r="78" spans="1:9" ht="12.75" customHeight="1">
      <c r="A78" s="2" t="s">
        <v>231</v>
      </c>
      <c r="B78" s="6" t="s">
        <v>188</v>
      </c>
      <c r="C78" s="4" t="s">
        <v>62</v>
      </c>
      <c r="D78" s="18">
        <v>17.600000000000001</v>
      </c>
      <c r="E78" s="16">
        <f t="shared" si="10"/>
        <v>16.133333333333333</v>
      </c>
      <c r="F78" s="17">
        <v>0</v>
      </c>
      <c r="G78" s="19">
        <f t="shared" ref="G78:G79" si="11">F78-E78</f>
        <v>-16.133333333333333</v>
      </c>
      <c r="H78" s="19">
        <v>0</v>
      </c>
      <c r="I78" s="30"/>
    </row>
    <row r="79" spans="1:9" ht="12.75" customHeight="1">
      <c r="A79" s="2" t="s">
        <v>232</v>
      </c>
      <c r="B79" s="6" t="s">
        <v>189</v>
      </c>
      <c r="C79" s="4" t="s">
        <v>62</v>
      </c>
      <c r="D79" s="18">
        <v>39.1</v>
      </c>
      <c r="E79" s="16">
        <f t="shared" si="10"/>
        <v>35.841666666666669</v>
      </c>
      <c r="F79" s="16">
        <v>323.8</v>
      </c>
      <c r="G79" s="19">
        <f t="shared" si="11"/>
        <v>287.95833333333337</v>
      </c>
      <c r="H79" s="19">
        <f t="shared" ref="H79" si="12">F79/E79*100</f>
        <v>903.41780981167176</v>
      </c>
      <c r="I79" s="30"/>
    </row>
    <row r="80" spans="1:9" ht="12.75" customHeight="1">
      <c r="A80" s="67" t="s">
        <v>18</v>
      </c>
      <c r="B80" s="67" t="s">
        <v>59</v>
      </c>
      <c r="C80" s="67" t="s">
        <v>60</v>
      </c>
      <c r="D80" s="67" t="s">
        <v>305</v>
      </c>
      <c r="E80" s="67" t="str">
        <f>E11</f>
        <v>принято в тарифе на 1 декабря 2019 года</v>
      </c>
      <c r="F80" s="67" t="str">
        <f t="shared" ref="F80:G80" si="13">F11</f>
        <v>фактически на 1 декабря 2019 года</v>
      </c>
      <c r="G80" s="67" t="str">
        <f t="shared" si="13"/>
        <v>отклонение факт к принято за 11 месяцев 2019 г.</v>
      </c>
      <c r="H80" s="67" t="str">
        <f>H11</f>
        <v>отклонение, %</v>
      </c>
      <c r="I80" s="67" t="s">
        <v>331</v>
      </c>
    </row>
    <row r="81" spans="1:9" ht="36.75" customHeight="1">
      <c r="A81" s="67"/>
      <c r="B81" s="67"/>
      <c r="C81" s="67"/>
      <c r="D81" s="67"/>
      <c r="E81" s="67"/>
      <c r="F81" s="67"/>
      <c r="G81" s="67"/>
      <c r="H81" s="67"/>
      <c r="I81" s="67"/>
    </row>
    <row r="82" spans="1:9" ht="12.75" customHeight="1">
      <c r="A82" s="2" t="s">
        <v>233</v>
      </c>
      <c r="B82" s="6" t="s">
        <v>142</v>
      </c>
      <c r="C82" s="4" t="s">
        <v>62</v>
      </c>
      <c r="D82" s="18">
        <v>40.6</v>
      </c>
      <c r="E82" s="16">
        <f>D82/12*11</f>
        <v>37.216666666666669</v>
      </c>
      <c r="F82" s="16">
        <v>0</v>
      </c>
      <c r="G82" s="19">
        <f t="shared" ref="G82" si="14">F82-E82</f>
        <v>-37.216666666666669</v>
      </c>
      <c r="H82" s="19">
        <v>0</v>
      </c>
      <c r="I82" s="30"/>
    </row>
    <row r="83" spans="1:9" ht="12.75" customHeight="1">
      <c r="A83" s="2" t="s">
        <v>234</v>
      </c>
      <c r="B83" s="6" t="s">
        <v>141</v>
      </c>
      <c r="C83" s="4" t="s">
        <v>62</v>
      </c>
      <c r="D83" s="18">
        <v>22.2</v>
      </c>
      <c r="E83" s="16">
        <f t="shared" ref="E83:E92" si="15">D83/12*11</f>
        <v>20.349999999999998</v>
      </c>
      <c r="F83" s="16">
        <v>247</v>
      </c>
      <c r="G83" s="19">
        <f t="shared" ref="G83:G146" si="16">F83-E83</f>
        <v>226.65</v>
      </c>
      <c r="H83" s="19">
        <f t="shared" ref="H83:H146" si="17">F83/E83*100</f>
        <v>1213.7592137592139</v>
      </c>
      <c r="I83" s="30"/>
    </row>
    <row r="84" spans="1:9" ht="12.75" customHeight="1">
      <c r="A84" s="2" t="s">
        <v>235</v>
      </c>
      <c r="B84" s="6" t="s">
        <v>193</v>
      </c>
      <c r="C84" s="4" t="s">
        <v>62</v>
      </c>
      <c r="D84" s="18">
        <v>316.89999999999998</v>
      </c>
      <c r="E84" s="16">
        <f t="shared" si="15"/>
        <v>290.49166666666667</v>
      </c>
      <c r="F84" s="16">
        <v>422</v>
      </c>
      <c r="G84" s="19">
        <f t="shared" si="16"/>
        <v>131.50833333333333</v>
      </c>
      <c r="H84" s="19">
        <v>0</v>
      </c>
      <c r="I84" s="30"/>
    </row>
    <row r="85" spans="1:9" ht="12.75" customHeight="1">
      <c r="A85" s="2" t="s">
        <v>236</v>
      </c>
      <c r="B85" s="6" t="s">
        <v>198</v>
      </c>
      <c r="C85" s="4" t="s">
        <v>62</v>
      </c>
      <c r="D85" s="18">
        <v>14.5</v>
      </c>
      <c r="E85" s="16">
        <f t="shared" si="15"/>
        <v>13.291666666666666</v>
      </c>
      <c r="F85" s="17">
        <v>0</v>
      </c>
      <c r="G85" s="19">
        <f t="shared" si="16"/>
        <v>-13.291666666666666</v>
      </c>
      <c r="H85" s="19">
        <v>0</v>
      </c>
      <c r="I85" s="30"/>
    </row>
    <row r="86" spans="1:9" ht="12.75" customHeight="1">
      <c r="A86" s="2" t="s">
        <v>237</v>
      </c>
      <c r="B86" s="6" t="s">
        <v>194</v>
      </c>
      <c r="C86" s="4" t="s">
        <v>62</v>
      </c>
      <c r="D86" s="18">
        <v>128.6</v>
      </c>
      <c r="E86" s="16">
        <f t="shared" si="15"/>
        <v>117.88333333333334</v>
      </c>
      <c r="F86" s="17">
        <v>0</v>
      </c>
      <c r="G86" s="19">
        <f t="shared" si="16"/>
        <v>-117.88333333333334</v>
      </c>
      <c r="H86" s="19">
        <v>0</v>
      </c>
      <c r="I86" s="30"/>
    </row>
    <row r="87" spans="1:9" ht="12.75" customHeight="1">
      <c r="A87" s="2" t="s">
        <v>238</v>
      </c>
      <c r="B87" s="6" t="s">
        <v>178</v>
      </c>
      <c r="C87" s="4" t="s">
        <v>62</v>
      </c>
      <c r="D87" s="18">
        <v>30.9</v>
      </c>
      <c r="E87" s="16">
        <f t="shared" si="15"/>
        <v>28.324999999999996</v>
      </c>
      <c r="F87" s="16">
        <v>0</v>
      </c>
      <c r="G87" s="19">
        <f t="shared" si="16"/>
        <v>-28.324999999999996</v>
      </c>
      <c r="H87" s="19">
        <f t="shared" si="17"/>
        <v>0</v>
      </c>
      <c r="I87" s="30"/>
    </row>
    <row r="88" spans="1:9" ht="12.75" customHeight="1">
      <c r="A88" s="2" t="s">
        <v>239</v>
      </c>
      <c r="B88" s="6" t="s">
        <v>195</v>
      </c>
      <c r="C88" s="4" t="s">
        <v>62</v>
      </c>
      <c r="D88" s="18">
        <v>181.8</v>
      </c>
      <c r="E88" s="16">
        <f t="shared" si="15"/>
        <v>166.65</v>
      </c>
      <c r="F88" s="17">
        <v>0</v>
      </c>
      <c r="G88" s="19">
        <f t="shared" si="16"/>
        <v>-166.65</v>
      </c>
      <c r="H88" s="19">
        <v>0</v>
      </c>
      <c r="I88" s="30"/>
    </row>
    <row r="89" spans="1:9" ht="12.75" customHeight="1">
      <c r="A89" s="2" t="s">
        <v>240</v>
      </c>
      <c r="B89" s="6" t="s">
        <v>196</v>
      </c>
      <c r="C89" s="4" t="s">
        <v>62</v>
      </c>
      <c r="D89" s="18">
        <v>14.9</v>
      </c>
      <c r="E89" s="16">
        <f t="shared" si="15"/>
        <v>13.658333333333333</v>
      </c>
      <c r="F89" s="17">
        <v>0</v>
      </c>
      <c r="G89" s="19">
        <f t="shared" si="16"/>
        <v>-13.658333333333333</v>
      </c>
      <c r="H89" s="19">
        <v>0</v>
      </c>
      <c r="I89" s="30"/>
    </row>
    <row r="90" spans="1:9" ht="12.75" customHeight="1">
      <c r="A90" s="2" t="s">
        <v>241</v>
      </c>
      <c r="B90" s="6" t="s">
        <v>197</v>
      </c>
      <c r="C90" s="4" t="s">
        <v>62</v>
      </c>
      <c r="D90" s="18">
        <v>390.7</v>
      </c>
      <c r="E90" s="16">
        <f t="shared" si="15"/>
        <v>358.14166666666665</v>
      </c>
      <c r="F90" s="16">
        <v>175</v>
      </c>
      <c r="G90" s="19">
        <f t="shared" si="16"/>
        <v>-183.14166666666665</v>
      </c>
      <c r="H90" s="19">
        <f t="shared" si="17"/>
        <v>48.86334551038928</v>
      </c>
      <c r="I90" s="30"/>
    </row>
    <row r="91" spans="1:9" ht="12.75" customHeight="1">
      <c r="A91" s="2" t="s">
        <v>242</v>
      </c>
      <c r="B91" s="6" t="s">
        <v>244</v>
      </c>
      <c r="C91" s="4" t="s">
        <v>62</v>
      </c>
      <c r="D91" s="18">
        <v>9.3000000000000007</v>
      </c>
      <c r="E91" s="16">
        <f t="shared" si="15"/>
        <v>8.5250000000000004</v>
      </c>
      <c r="F91" s="17">
        <v>0</v>
      </c>
      <c r="G91" s="19">
        <f t="shared" si="16"/>
        <v>-8.5250000000000004</v>
      </c>
      <c r="H91" s="19">
        <v>0</v>
      </c>
      <c r="I91" s="30"/>
    </row>
    <row r="92" spans="1:9" ht="12.75" customHeight="1">
      <c r="A92" s="2" t="s">
        <v>243</v>
      </c>
      <c r="B92" s="6" t="s">
        <v>186</v>
      </c>
      <c r="C92" s="4" t="s">
        <v>62</v>
      </c>
      <c r="D92" s="18">
        <v>415.3</v>
      </c>
      <c r="E92" s="16">
        <f t="shared" si="15"/>
        <v>380.69166666666666</v>
      </c>
      <c r="F92" s="16">
        <v>8273.9</v>
      </c>
      <c r="G92" s="19">
        <f t="shared" si="16"/>
        <v>7893.208333333333</v>
      </c>
      <c r="H92" s="19">
        <f t="shared" si="17"/>
        <v>2173.3861611540397</v>
      </c>
      <c r="I92" s="30"/>
    </row>
    <row r="93" spans="1:9" ht="12.75" customHeight="1">
      <c r="A93" s="60" t="s">
        <v>70</v>
      </c>
      <c r="B93" s="61" t="s">
        <v>58</v>
      </c>
      <c r="C93" s="59" t="s">
        <v>62</v>
      </c>
      <c r="D93" s="21">
        <f>D94+D135+D160+D163</f>
        <v>274517.96000000002</v>
      </c>
      <c r="E93" s="21">
        <f>E94+E135+E160+E163</f>
        <v>251641.46333333332</v>
      </c>
      <c r="F93" s="21">
        <f>F94+F135+F160+F163</f>
        <v>241004.49999999997</v>
      </c>
      <c r="G93" s="25">
        <f t="shared" si="16"/>
        <v>-10636.963333333348</v>
      </c>
      <c r="H93" s="25">
        <f t="shared" si="17"/>
        <v>95.772968733994674</v>
      </c>
      <c r="I93" s="30"/>
    </row>
    <row r="94" spans="1:9" ht="12.75" customHeight="1">
      <c r="A94" s="60" t="s">
        <v>10</v>
      </c>
      <c r="B94" s="5" t="s">
        <v>290</v>
      </c>
      <c r="C94" s="59" t="s">
        <v>62</v>
      </c>
      <c r="D94" s="21">
        <f t="shared" ref="D94:F94" si="18">D95+D98+D99+D104+D105+D106</f>
        <v>57982.760000000009</v>
      </c>
      <c r="E94" s="21">
        <f t="shared" si="18"/>
        <v>53150.863333333335</v>
      </c>
      <c r="F94" s="21">
        <f t="shared" si="18"/>
        <v>87132.099999999991</v>
      </c>
      <c r="G94" s="25">
        <f t="shared" si="16"/>
        <v>33981.236666666657</v>
      </c>
      <c r="H94" s="25">
        <f t="shared" si="17"/>
        <v>163.93355542233584</v>
      </c>
      <c r="I94" s="30"/>
    </row>
    <row r="95" spans="1:9" ht="12.75" customHeight="1">
      <c r="A95" s="2" t="s">
        <v>44</v>
      </c>
      <c r="B95" s="3" t="s">
        <v>43</v>
      </c>
      <c r="C95" s="4" t="s">
        <v>62</v>
      </c>
      <c r="D95" s="18">
        <v>34601.440000000002</v>
      </c>
      <c r="E95" s="18">
        <f>D95/12*11</f>
        <v>31717.986666666668</v>
      </c>
      <c r="F95" s="16">
        <v>47792.7</v>
      </c>
      <c r="G95" s="19">
        <f t="shared" si="16"/>
        <v>16074.71333333333</v>
      </c>
      <c r="H95" s="19">
        <f t="shared" si="17"/>
        <v>150.6801188305773</v>
      </c>
      <c r="I95" s="30"/>
    </row>
    <row r="96" spans="1:9" ht="12.75" customHeight="1">
      <c r="A96" s="2"/>
      <c r="B96" s="3" t="s">
        <v>111</v>
      </c>
      <c r="C96" s="4" t="s">
        <v>110</v>
      </c>
      <c r="D96" s="19">
        <f>D95/D97/12*1000</f>
        <v>115338.13333333335</v>
      </c>
      <c r="E96" s="19">
        <f>D96</f>
        <v>115338.13333333335</v>
      </c>
      <c r="F96" s="17">
        <f>F95/F97/11*1000</f>
        <v>181032.95454545453</v>
      </c>
      <c r="G96" s="19">
        <f t="shared" si="16"/>
        <v>65694.821212121184</v>
      </c>
      <c r="H96" s="19">
        <f t="shared" si="17"/>
        <v>156.95845711518467</v>
      </c>
      <c r="I96" s="30"/>
    </row>
    <row r="97" spans="1:10" ht="12.75" customHeight="1">
      <c r="A97" s="2"/>
      <c r="B97" s="3" t="s">
        <v>121</v>
      </c>
      <c r="C97" s="4" t="s">
        <v>112</v>
      </c>
      <c r="D97" s="19">
        <v>25</v>
      </c>
      <c r="E97" s="19">
        <f>D97</f>
        <v>25</v>
      </c>
      <c r="F97" s="17">
        <v>24</v>
      </c>
      <c r="G97" s="19">
        <f t="shared" si="16"/>
        <v>-1</v>
      </c>
      <c r="H97" s="19">
        <f t="shared" si="17"/>
        <v>96</v>
      </c>
      <c r="I97" s="30"/>
    </row>
    <row r="98" spans="1:10" ht="12.75" customHeight="1">
      <c r="A98" s="2" t="s">
        <v>45</v>
      </c>
      <c r="B98" s="3" t="s">
        <v>22</v>
      </c>
      <c r="C98" s="4" t="s">
        <v>62</v>
      </c>
      <c r="D98" s="18">
        <v>2958.42</v>
      </c>
      <c r="E98" s="18">
        <f>D98/12*11</f>
        <v>2711.8849999999998</v>
      </c>
      <c r="F98" s="16">
        <v>4279.1000000000004</v>
      </c>
      <c r="G98" s="19">
        <f t="shared" si="16"/>
        <v>1567.2150000000006</v>
      </c>
      <c r="H98" s="19">
        <f t="shared" si="17"/>
        <v>157.79061427752285</v>
      </c>
      <c r="I98" s="30"/>
    </row>
    <row r="99" spans="1:10" ht="12.75" customHeight="1">
      <c r="A99" s="2" t="s">
        <v>46</v>
      </c>
      <c r="B99" s="3" t="s">
        <v>71</v>
      </c>
      <c r="C99" s="4" t="s">
        <v>62</v>
      </c>
      <c r="D99" s="18">
        <v>12443</v>
      </c>
      <c r="E99" s="18">
        <f t="shared" ref="E99:E105" si="19">D99/12*11</f>
        <v>11406.083333333334</v>
      </c>
      <c r="F99" s="16">
        <v>12240.3</v>
      </c>
      <c r="G99" s="19">
        <f t="shared" si="16"/>
        <v>834.21666666666533</v>
      </c>
      <c r="H99" s="19">
        <f t="shared" si="17"/>
        <v>107.31378723342075</v>
      </c>
      <c r="I99" s="30"/>
    </row>
    <row r="100" spans="1:10" ht="12.75" hidden="1" customHeight="1">
      <c r="A100" s="2"/>
      <c r="B100" s="3" t="s">
        <v>292</v>
      </c>
      <c r="C100" s="4" t="s">
        <v>62</v>
      </c>
      <c r="D100" s="18"/>
      <c r="E100" s="18">
        <f t="shared" si="19"/>
        <v>0</v>
      </c>
      <c r="F100" s="16"/>
      <c r="G100" s="19">
        <f t="shared" si="16"/>
        <v>0</v>
      </c>
      <c r="H100" s="19" t="e">
        <f t="shared" si="17"/>
        <v>#DIV/0!</v>
      </c>
      <c r="I100" s="30"/>
    </row>
    <row r="101" spans="1:10" ht="12.75" hidden="1" customHeight="1">
      <c r="A101" s="2"/>
      <c r="B101" s="3" t="s">
        <v>293</v>
      </c>
      <c r="C101" s="4" t="s">
        <v>62</v>
      </c>
      <c r="D101" s="18"/>
      <c r="E101" s="18">
        <f t="shared" si="19"/>
        <v>0</v>
      </c>
      <c r="F101" s="16"/>
      <c r="G101" s="19">
        <f t="shared" si="16"/>
        <v>0</v>
      </c>
      <c r="H101" s="19" t="e">
        <f t="shared" si="17"/>
        <v>#DIV/0!</v>
      </c>
      <c r="I101" s="30"/>
    </row>
    <row r="102" spans="1:10" ht="12.75" hidden="1" customHeight="1">
      <c r="A102" s="2"/>
      <c r="B102" s="3" t="s">
        <v>294</v>
      </c>
      <c r="C102" s="4" t="s">
        <v>62</v>
      </c>
      <c r="D102" s="18"/>
      <c r="E102" s="18">
        <f t="shared" si="19"/>
        <v>0</v>
      </c>
      <c r="F102" s="16"/>
      <c r="G102" s="19">
        <f t="shared" si="16"/>
        <v>0</v>
      </c>
      <c r="H102" s="19" t="e">
        <f t="shared" si="17"/>
        <v>#DIV/0!</v>
      </c>
      <c r="I102" s="30"/>
    </row>
    <row r="103" spans="1:10" ht="12.75" hidden="1" customHeight="1">
      <c r="A103" s="2"/>
      <c r="B103" s="3" t="s">
        <v>295</v>
      </c>
      <c r="C103" s="4" t="s">
        <v>62</v>
      </c>
      <c r="D103" s="18"/>
      <c r="E103" s="18">
        <f t="shared" si="19"/>
        <v>0</v>
      </c>
      <c r="F103" s="16"/>
      <c r="G103" s="19">
        <f t="shared" si="16"/>
        <v>0</v>
      </c>
      <c r="H103" s="19" t="e">
        <f t="shared" si="17"/>
        <v>#DIV/0!</v>
      </c>
      <c r="I103" s="30"/>
    </row>
    <row r="104" spans="1:10" ht="12.75" customHeight="1">
      <c r="A104" s="2" t="s">
        <v>47</v>
      </c>
      <c r="B104" s="3" t="s">
        <v>49</v>
      </c>
      <c r="C104" s="4" t="s">
        <v>62</v>
      </c>
      <c r="D104" s="18">
        <v>1489.3</v>
      </c>
      <c r="E104" s="18">
        <f t="shared" si="19"/>
        <v>1365.1916666666666</v>
      </c>
      <c r="F104" s="16">
        <v>260.60000000000002</v>
      </c>
      <c r="G104" s="19">
        <f t="shared" si="16"/>
        <v>-1104.5916666666667</v>
      </c>
      <c r="H104" s="19">
        <f t="shared" si="17"/>
        <v>19.088894721742371</v>
      </c>
      <c r="I104" s="30"/>
    </row>
    <row r="105" spans="1:10" ht="12.75" customHeight="1">
      <c r="A105" s="2" t="s">
        <v>48</v>
      </c>
      <c r="B105" s="3" t="s">
        <v>30</v>
      </c>
      <c r="C105" s="4" t="s">
        <v>62</v>
      </c>
      <c r="D105" s="18">
        <v>652.29999999999995</v>
      </c>
      <c r="E105" s="18">
        <f t="shared" si="19"/>
        <v>597.94166666666661</v>
      </c>
      <c r="F105" s="16">
        <v>9999.4</v>
      </c>
      <c r="G105" s="19">
        <f t="shared" si="16"/>
        <v>9401.4583333333321</v>
      </c>
      <c r="H105" s="19">
        <f t="shared" si="17"/>
        <v>1672.3035970621438</v>
      </c>
      <c r="I105" s="30"/>
    </row>
    <row r="106" spans="1:10" ht="12.75" customHeight="1">
      <c r="A106" s="2" t="s">
        <v>90</v>
      </c>
      <c r="B106" s="3" t="s">
        <v>56</v>
      </c>
      <c r="C106" s="4" t="s">
        <v>62</v>
      </c>
      <c r="D106" s="22">
        <f t="shared" ref="D106:F106" si="20">D107+D108+D109+D110+D113+D114+D115+D116</f>
        <v>5838.3</v>
      </c>
      <c r="E106" s="22">
        <f t="shared" si="20"/>
        <v>5351.7749999999996</v>
      </c>
      <c r="F106" s="22">
        <f t="shared" si="20"/>
        <v>12560</v>
      </c>
      <c r="G106" s="19">
        <f t="shared" si="16"/>
        <v>7208.2250000000004</v>
      </c>
      <c r="H106" s="19">
        <f t="shared" si="17"/>
        <v>234.68849120151728</v>
      </c>
      <c r="I106" s="30"/>
    </row>
    <row r="107" spans="1:10" ht="12.75" customHeight="1">
      <c r="A107" s="2" t="s">
        <v>94</v>
      </c>
      <c r="B107" s="3" t="s">
        <v>72</v>
      </c>
      <c r="C107" s="4" t="s">
        <v>62</v>
      </c>
      <c r="D107" s="18">
        <v>957.7</v>
      </c>
      <c r="E107" s="18">
        <f>D107/12*11</f>
        <v>877.89166666666665</v>
      </c>
      <c r="F107" s="16">
        <v>1861.4</v>
      </c>
      <c r="G107" s="19">
        <f t="shared" si="16"/>
        <v>983.50833333333344</v>
      </c>
      <c r="H107" s="19">
        <f t="shared" si="17"/>
        <v>212.03071753348462</v>
      </c>
      <c r="I107" s="30"/>
    </row>
    <row r="108" spans="1:10" ht="12.75" customHeight="1">
      <c r="A108" s="2" t="s">
        <v>95</v>
      </c>
      <c r="B108" s="3" t="s">
        <v>17</v>
      </c>
      <c r="C108" s="4" t="s">
        <v>62</v>
      </c>
      <c r="D108" s="18">
        <v>751.7</v>
      </c>
      <c r="E108" s="18">
        <f t="shared" ref="E108:E115" si="21">D108/12*11</f>
        <v>689.05833333333339</v>
      </c>
      <c r="F108" s="16">
        <v>569.29999999999995</v>
      </c>
      <c r="G108" s="19">
        <f t="shared" si="16"/>
        <v>-119.75833333333344</v>
      </c>
      <c r="H108" s="19">
        <f t="shared" si="17"/>
        <v>82.620000725627946</v>
      </c>
      <c r="I108" s="30"/>
    </row>
    <row r="109" spans="1:10" ht="12.75" customHeight="1">
      <c r="A109" s="2" t="s">
        <v>96</v>
      </c>
      <c r="B109" s="3" t="s">
        <v>175</v>
      </c>
      <c r="C109" s="4" t="s">
        <v>62</v>
      </c>
      <c r="D109" s="18">
        <v>441.7</v>
      </c>
      <c r="E109" s="18">
        <f t="shared" si="21"/>
        <v>404.89166666666665</v>
      </c>
      <c r="F109" s="16">
        <v>353.6</v>
      </c>
      <c r="G109" s="19">
        <f t="shared" si="16"/>
        <v>-51.291666666666629</v>
      </c>
      <c r="H109" s="19">
        <f t="shared" si="17"/>
        <v>87.332002387469913</v>
      </c>
      <c r="I109" s="30"/>
    </row>
    <row r="110" spans="1:10" ht="12.75" customHeight="1">
      <c r="A110" s="2" t="s">
        <v>97</v>
      </c>
      <c r="B110" s="3" t="s">
        <v>32</v>
      </c>
      <c r="C110" s="4" t="s">
        <v>62</v>
      </c>
      <c r="D110" s="18">
        <v>1055.3</v>
      </c>
      <c r="E110" s="18">
        <f t="shared" si="21"/>
        <v>967.35833333333335</v>
      </c>
      <c r="F110" s="16">
        <v>1103.5</v>
      </c>
      <c r="G110" s="19">
        <f t="shared" si="16"/>
        <v>136.14166666666665</v>
      </c>
      <c r="H110" s="19">
        <f t="shared" si="17"/>
        <v>114.07355082139503</v>
      </c>
      <c r="I110" s="30"/>
      <c r="J110" s="42"/>
    </row>
    <row r="111" spans="1:10" ht="24" hidden="1" customHeight="1">
      <c r="A111" s="2"/>
      <c r="B111" s="7" t="s">
        <v>149</v>
      </c>
      <c r="C111" s="4" t="s">
        <v>62</v>
      </c>
      <c r="D111" s="16"/>
      <c r="E111" s="18">
        <f t="shared" si="21"/>
        <v>0</v>
      </c>
      <c r="F111" s="16"/>
      <c r="G111" s="19">
        <f t="shared" si="16"/>
        <v>0</v>
      </c>
      <c r="H111" s="19" t="e">
        <f t="shared" si="17"/>
        <v>#DIV/0!</v>
      </c>
      <c r="I111" s="30"/>
    </row>
    <row r="112" spans="1:10" ht="12.75" hidden="1" customHeight="1">
      <c r="A112" s="2"/>
      <c r="B112" s="7" t="s">
        <v>152</v>
      </c>
      <c r="C112" s="4" t="s">
        <v>62</v>
      </c>
      <c r="D112" s="18"/>
      <c r="E112" s="18">
        <f t="shared" si="21"/>
        <v>0</v>
      </c>
      <c r="F112" s="16"/>
      <c r="G112" s="19">
        <f t="shared" si="16"/>
        <v>0</v>
      </c>
      <c r="H112" s="19" t="e">
        <f t="shared" si="17"/>
        <v>#DIV/0!</v>
      </c>
      <c r="I112" s="30"/>
    </row>
    <row r="113" spans="1:9" ht="12.75" customHeight="1">
      <c r="A113" s="2" t="s">
        <v>98</v>
      </c>
      <c r="B113" s="3" t="s">
        <v>93</v>
      </c>
      <c r="C113" s="4" t="s">
        <v>62</v>
      </c>
      <c r="D113" s="18">
        <v>258.39999999999998</v>
      </c>
      <c r="E113" s="18">
        <f t="shared" si="21"/>
        <v>236.86666666666665</v>
      </c>
      <c r="F113" s="16">
        <v>1621.4</v>
      </c>
      <c r="G113" s="19">
        <f t="shared" si="16"/>
        <v>1384.5333333333335</v>
      </c>
      <c r="H113" s="19">
        <f t="shared" si="17"/>
        <v>684.52012383900933</v>
      </c>
      <c r="I113" s="30"/>
    </row>
    <row r="114" spans="1:9" ht="12.75" customHeight="1">
      <c r="A114" s="2" t="s">
        <v>99</v>
      </c>
      <c r="B114" s="3" t="s">
        <v>13</v>
      </c>
      <c r="C114" s="4" t="s">
        <v>62</v>
      </c>
      <c r="D114" s="18">
        <v>244.3</v>
      </c>
      <c r="E114" s="18">
        <f t="shared" si="21"/>
        <v>223.94166666666666</v>
      </c>
      <c r="F114" s="16">
        <v>390.1</v>
      </c>
      <c r="G114" s="19">
        <f t="shared" si="16"/>
        <v>166.15833333333336</v>
      </c>
      <c r="H114" s="19">
        <f t="shared" si="17"/>
        <v>174.19714955531575</v>
      </c>
      <c r="I114" s="30"/>
    </row>
    <row r="115" spans="1:9" ht="12.75" customHeight="1">
      <c r="A115" s="2" t="s">
        <v>100</v>
      </c>
      <c r="B115" s="3" t="s">
        <v>86</v>
      </c>
      <c r="C115" s="4" t="s">
        <v>62</v>
      </c>
      <c r="D115" s="18">
        <v>151.1</v>
      </c>
      <c r="E115" s="18">
        <f t="shared" si="21"/>
        <v>138.50833333333333</v>
      </c>
      <c r="F115" s="16">
        <v>84.5</v>
      </c>
      <c r="G115" s="19">
        <f t="shared" si="16"/>
        <v>-54.008333333333326</v>
      </c>
      <c r="H115" s="19">
        <f t="shared" si="17"/>
        <v>61.007159617351547</v>
      </c>
      <c r="I115" s="30"/>
    </row>
    <row r="116" spans="1:9" ht="12.75" customHeight="1">
      <c r="A116" s="2" t="s">
        <v>101</v>
      </c>
      <c r="B116" s="3" t="s">
        <v>169</v>
      </c>
      <c r="C116" s="4" t="s">
        <v>62</v>
      </c>
      <c r="D116" s="22">
        <f t="shared" ref="D116:F116" si="22">SUM(D117:D134)</f>
        <v>1978.1000000000001</v>
      </c>
      <c r="E116" s="22">
        <f t="shared" si="22"/>
        <v>1813.2583333333334</v>
      </c>
      <c r="F116" s="22">
        <f t="shared" si="22"/>
        <v>6576.2000000000007</v>
      </c>
      <c r="G116" s="19">
        <f t="shared" si="16"/>
        <v>4762.9416666666675</v>
      </c>
      <c r="H116" s="19">
        <f t="shared" si="17"/>
        <v>362.67308850090308</v>
      </c>
      <c r="I116" s="30"/>
    </row>
    <row r="117" spans="1:9" ht="12.75" customHeight="1">
      <c r="A117" s="2"/>
      <c r="B117" s="3" t="s">
        <v>8</v>
      </c>
      <c r="C117" s="4" t="s">
        <v>62</v>
      </c>
      <c r="D117" s="18">
        <v>166.5</v>
      </c>
      <c r="E117" s="18">
        <f>D117/12*11</f>
        <v>152.625</v>
      </c>
      <c r="F117" s="16">
        <v>144.5</v>
      </c>
      <c r="G117" s="19">
        <f t="shared" si="16"/>
        <v>-8.125</v>
      </c>
      <c r="H117" s="19">
        <f t="shared" si="17"/>
        <v>94.67649467649467</v>
      </c>
      <c r="I117" s="30"/>
    </row>
    <row r="118" spans="1:9" ht="12.75" customHeight="1">
      <c r="A118" s="2"/>
      <c r="B118" s="3" t="s">
        <v>104</v>
      </c>
      <c r="C118" s="4" t="s">
        <v>62</v>
      </c>
      <c r="D118" s="18">
        <v>280.89999999999998</v>
      </c>
      <c r="E118" s="18">
        <f t="shared" ref="E118:E134" si="23">D118/12*11</f>
        <v>257.49166666666667</v>
      </c>
      <c r="F118" s="16">
        <v>605.4</v>
      </c>
      <c r="G118" s="19">
        <f t="shared" si="16"/>
        <v>347.9083333333333</v>
      </c>
      <c r="H118" s="19">
        <f t="shared" si="17"/>
        <v>235.11440499692546</v>
      </c>
      <c r="I118" s="30"/>
    </row>
    <row r="119" spans="1:9" ht="12.75" customHeight="1">
      <c r="A119" s="2"/>
      <c r="B119" s="3" t="s">
        <v>122</v>
      </c>
      <c r="C119" s="4" t="s">
        <v>62</v>
      </c>
      <c r="D119" s="18">
        <v>186.5</v>
      </c>
      <c r="E119" s="18">
        <f t="shared" si="23"/>
        <v>170.95833333333331</v>
      </c>
      <c r="F119" s="16">
        <v>648.1</v>
      </c>
      <c r="G119" s="19">
        <f t="shared" si="16"/>
        <v>477.14166666666671</v>
      </c>
      <c r="H119" s="19">
        <f t="shared" si="17"/>
        <v>379.09822081403854</v>
      </c>
      <c r="I119" s="30"/>
    </row>
    <row r="120" spans="1:9" ht="12.75" customHeight="1">
      <c r="A120" s="2"/>
      <c r="B120" s="3" t="s">
        <v>12</v>
      </c>
      <c r="C120" s="4" t="s">
        <v>62</v>
      </c>
      <c r="D120" s="18">
        <v>165.6</v>
      </c>
      <c r="E120" s="18">
        <f t="shared" si="23"/>
        <v>151.79999999999998</v>
      </c>
      <c r="F120" s="16">
        <v>188.4</v>
      </c>
      <c r="G120" s="19">
        <f t="shared" si="16"/>
        <v>36.600000000000023</v>
      </c>
      <c r="H120" s="19">
        <f t="shared" si="17"/>
        <v>124.11067193675891</v>
      </c>
      <c r="I120" s="30"/>
    </row>
    <row r="121" spans="1:9" ht="12.75" customHeight="1">
      <c r="A121" s="2"/>
      <c r="B121" s="3" t="s">
        <v>176</v>
      </c>
      <c r="C121" s="4" t="s">
        <v>62</v>
      </c>
      <c r="D121" s="18">
        <v>27.8</v>
      </c>
      <c r="E121" s="18">
        <f t="shared" si="23"/>
        <v>25.483333333333334</v>
      </c>
      <c r="F121" s="16">
        <v>22.9</v>
      </c>
      <c r="G121" s="19">
        <f t="shared" si="16"/>
        <v>-2.5833333333333357</v>
      </c>
      <c r="H121" s="19">
        <f t="shared" si="17"/>
        <v>89.862655330281214</v>
      </c>
      <c r="I121" s="30"/>
    </row>
    <row r="122" spans="1:9" ht="12.75" customHeight="1">
      <c r="A122" s="2"/>
      <c r="B122" s="7" t="s">
        <v>177</v>
      </c>
      <c r="C122" s="4" t="s">
        <v>62</v>
      </c>
      <c r="D122" s="19">
        <v>0</v>
      </c>
      <c r="E122" s="18">
        <f t="shared" si="23"/>
        <v>0</v>
      </c>
      <c r="F122" s="16">
        <v>19.100000000000001</v>
      </c>
      <c r="G122" s="19">
        <f t="shared" si="16"/>
        <v>19.100000000000001</v>
      </c>
      <c r="H122" s="19">
        <v>0</v>
      </c>
      <c r="I122" s="30"/>
    </row>
    <row r="123" spans="1:9" ht="12.75" customHeight="1">
      <c r="A123" s="2"/>
      <c r="B123" s="7" t="s">
        <v>174</v>
      </c>
      <c r="C123" s="4" t="s">
        <v>62</v>
      </c>
      <c r="D123" s="18">
        <v>42</v>
      </c>
      <c r="E123" s="18">
        <f t="shared" si="23"/>
        <v>38.5</v>
      </c>
      <c r="F123" s="17">
        <v>0</v>
      </c>
      <c r="G123" s="19">
        <f t="shared" si="16"/>
        <v>-38.5</v>
      </c>
      <c r="H123" s="19">
        <v>0</v>
      </c>
      <c r="I123" s="30"/>
    </row>
    <row r="124" spans="1:9" ht="12.75" customHeight="1">
      <c r="A124" s="2"/>
      <c r="B124" s="7" t="s">
        <v>178</v>
      </c>
      <c r="C124" s="4" t="s">
        <v>62</v>
      </c>
      <c r="D124" s="18">
        <v>20</v>
      </c>
      <c r="E124" s="18">
        <f t="shared" si="23"/>
        <v>18.333333333333336</v>
      </c>
      <c r="F124" s="16">
        <v>17.2</v>
      </c>
      <c r="G124" s="19">
        <f t="shared" si="16"/>
        <v>-1.1333333333333364</v>
      </c>
      <c r="H124" s="19">
        <v>0</v>
      </c>
      <c r="I124" s="30"/>
    </row>
    <row r="125" spans="1:9" ht="12.75" customHeight="1">
      <c r="A125" s="2"/>
      <c r="B125" s="7" t="s">
        <v>179</v>
      </c>
      <c r="C125" s="4" t="s">
        <v>62</v>
      </c>
      <c r="D125" s="18">
        <v>7.9</v>
      </c>
      <c r="E125" s="18">
        <f t="shared" si="23"/>
        <v>7.2416666666666663</v>
      </c>
      <c r="F125" s="16">
        <v>1.1000000000000001</v>
      </c>
      <c r="G125" s="19">
        <f t="shared" si="16"/>
        <v>-6.1416666666666657</v>
      </c>
      <c r="H125" s="19">
        <f t="shared" si="17"/>
        <v>15.189873417721522</v>
      </c>
      <c r="I125" s="30"/>
    </row>
    <row r="126" spans="1:9" ht="12.75" customHeight="1">
      <c r="A126" s="2"/>
      <c r="B126" s="7" t="s">
        <v>16</v>
      </c>
      <c r="C126" s="4" t="s">
        <v>62</v>
      </c>
      <c r="D126" s="19">
        <v>0</v>
      </c>
      <c r="E126" s="18">
        <f t="shared" si="23"/>
        <v>0</v>
      </c>
      <c r="F126" s="16">
        <v>849.3</v>
      </c>
      <c r="G126" s="19">
        <f t="shared" si="16"/>
        <v>849.3</v>
      </c>
      <c r="H126" s="19">
        <v>0</v>
      </c>
      <c r="I126" s="30"/>
    </row>
    <row r="127" spans="1:9" ht="12.75" customHeight="1">
      <c r="A127" s="2"/>
      <c r="B127" s="7" t="s">
        <v>6</v>
      </c>
      <c r="C127" s="4" t="s">
        <v>62</v>
      </c>
      <c r="D127" s="18">
        <v>14.2</v>
      </c>
      <c r="E127" s="18">
        <f t="shared" si="23"/>
        <v>13.016666666666667</v>
      </c>
      <c r="F127" s="16">
        <v>0</v>
      </c>
      <c r="G127" s="19">
        <f t="shared" si="16"/>
        <v>-13.016666666666667</v>
      </c>
      <c r="H127" s="19">
        <f t="shared" si="17"/>
        <v>0</v>
      </c>
      <c r="I127" s="30"/>
    </row>
    <row r="128" spans="1:9" ht="12.75" customHeight="1">
      <c r="A128" s="2"/>
      <c r="B128" s="7" t="s">
        <v>134</v>
      </c>
      <c r="C128" s="4" t="s">
        <v>62</v>
      </c>
      <c r="D128" s="18">
        <v>170.5</v>
      </c>
      <c r="E128" s="18">
        <f t="shared" si="23"/>
        <v>156.29166666666669</v>
      </c>
      <c r="F128" s="16">
        <v>1143.3</v>
      </c>
      <c r="G128" s="19">
        <f t="shared" si="16"/>
        <v>987.00833333333321</v>
      </c>
      <c r="H128" s="19">
        <f t="shared" si="17"/>
        <v>731.51692881898157</v>
      </c>
      <c r="I128" s="30"/>
    </row>
    <row r="129" spans="1:9" ht="12.75" customHeight="1">
      <c r="A129" s="2"/>
      <c r="B129" s="7" t="s">
        <v>184</v>
      </c>
      <c r="C129" s="4" t="s">
        <v>62</v>
      </c>
      <c r="D129" s="18">
        <v>527.29999999999995</v>
      </c>
      <c r="E129" s="18">
        <f t="shared" si="23"/>
        <v>483.35833333333329</v>
      </c>
      <c r="F129" s="16">
        <v>426.9</v>
      </c>
      <c r="G129" s="19">
        <f t="shared" si="16"/>
        <v>-56.458333333333314</v>
      </c>
      <c r="H129" s="19">
        <f t="shared" si="17"/>
        <v>88.319569677430479</v>
      </c>
      <c r="I129" s="30"/>
    </row>
    <row r="130" spans="1:9" ht="12.75" customHeight="1">
      <c r="A130" s="2"/>
      <c r="B130" s="7" t="s">
        <v>185</v>
      </c>
      <c r="C130" s="4" t="s">
        <v>62</v>
      </c>
      <c r="D130" s="19">
        <v>0</v>
      </c>
      <c r="E130" s="18">
        <f t="shared" si="23"/>
        <v>0</v>
      </c>
      <c r="F130" s="16">
        <v>953.3</v>
      </c>
      <c r="G130" s="19">
        <f t="shared" si="16"/>
        <v>953.3</v>
      </c>
      <c r="H130" s="19">
        <v>0</v>
      </c>
      <c r="I130" s="30"/>
    </row>
    <row r="131" spans="1:9" ht="12.75" customHeight="1">
      <c r="A131" s="2"/>
      <c r="B131" s="7" t="s">
        <v>139</v>
      </c>
      <c r="C131" s="4" t="s">
        <v>62</v>
      </c>
      <c r="D131" s="18">
        <v>10.6</v>
      </c>
      <c r="E131" s="18">
        <f t="shared" si="23"/>
        <v>9.7166666666666668</v>
      </c>
      <c r="F131" s="17">
        <v>0</v>
      </c>
      <c r="G131" s="19">
        <f t="shared" si="16"/>
        <v>-9.7166666666666668</v>
      </c>
      <c r="H131" s="19">
        <v>0</v>
      </c>
      <c r="I131" s="30"/>
    </row>
    <row r="132" spans="1:9" ht="12.75" customHeight="1">
      <c r="A132" s="2"/>
      <c r="B132" s="7" t="s">
        <v>138</v>
      </c>
      <c r="C132" s="4" t="s">
        <v>62</v>
      </c>
      <c r="D132" s="18">
        <v>35.200000000000003</v>
      </c>
      <c r="E132" s="18">
        <f t="shared" si="23"/>
        <v>32.266666666666666</v>
      </c>
      <c r="F132" s="16">
        <v>0</v>
      </c>
      <c r="G132" s="19">
        <f t="shared" si="16"/>
        <v>-32.266666666666666</v>
      </c>
      <c r="H132" s="19">
        <f t="shared" si="17"/>
        <v>0</v>
      </c>
      <c r="I132" s="30"/>
    </row>
    <row r="133" spans="1:9" ht="12.75" customHeight="1">
      <c r="A133" s="2"/>
      <c r="B133" s="6" t="s">
        <v>197</v>
      </c>
      <c r="C133" s="4" t="s">
        <v>62</v>
      </c>
      <c r="D133" s="18">
        <v>28.4</v>
      </c>
      <c r="E133" s="18">
        <f t="shared" si="23"/>
        <v>26.033333333333335</v>
      </c>
      <c r="F133" s="16">
        <v>15.6</v>
      </c>
      <c r="G133" s="19">
        <f t="shared" si="16"/>
        <v>-10.433333333333335</v>
      </c>
      <c r="H133" s="19">
        <f t="shared" si="17"/>
        <v>59.923175416133155</v>
      </c>
      <c r="I133" s="30"/>
    </row>
    <row r="134" spans="1:9" ht="12.75" customHeight="1">
      <c r="A134" s="2"/>
      <c r="B134" s="7" t="s">
        <v>186</v>
      </c>
      <c r="C134" s="4" t="s">
        <v>62</v>
      </c>
      <c r="D134" s="18">
        <v>294.7</v>
      </c>
      <c r="E134" s="18">
        <f t="shared" si="23"/>
        <v>270.14166666666665</v>
      </c>
      <c r="F134" s="16">
        <v>1541.1</v>
      </c>
      <c r="G134" s="19">
        <f t="shared" si="16"/>
        <v>1270.9583333333333</v>
      </c>
      <c r="H134" s="19">
        <f t="shared" si="17"/>
        <v>570.47845266372588</v>
      </c>
      <c r="I134" s="30"/>
    </row>
    <row r="135" spans="1:9" ht="12.75" customHeight="1">
      <c r="A135" s="60" t="s">
        <v>14</v>
      </c>
      <c r="B135" s="61" t="s">
        <v>182</v>
      </c>
      <c r="C135" s="59" t="s">
        <v>62</v>
      </c>
      <c r="D135" s="21">
        <f t="shared" ref="D135:F135" si="24">D136+D139+D140+D141+D142</f>
        <v>56019.199999999997</v>
      </c>
      <c r="E135" s="21">
        <f t="shared" si="24"/>
        <v>51350.933333333342</v>
      </c>
      <c r="F135" s="21">
        <f t="shared" si="24"/>
        <v>72885.899999999994</v>
      </c>
      <c r="G135" s="25">
        <f t="shared" si="16"/>
        <v>21534.966666666653</v>
      </c>
      <c r="H135" s="25">
        <f t="shared" si="17"/>
        <v>141.93685541580544</v>
      </c>
      <c r="I135" s="30"/>
    </row>
    <row r="136" spans="1:9" ht="12.75" customHeight="1">
      <c r="A136" s="2" t="s">
        <v>50</v>
      </c>
      <c r="B136" s="3" t="s">
        <v>21</v>
      </c>
      <c r="C136" s="4" t="s">
        <v>62</v>
      </c>
      <c r="D136" s="18">
        <v>43989.1</v>
      </c>
      <c r="E136" s="18">
        <f>D136/12*11</f>
        <v>40323.341666666667</v>
      </c>
      <c r="F136" s="16">
        <v>52426.2</v>
      </c>
      <c r="G136" s="19">
        <f t="shared" si="16"/>
        <v>12102.85833333333</v>
      </c>
      <c r="H136" s="19">
        <f t="shared" si="17"/>
        <v>130.01452219258448</v>
      </c>
      <c r="I136" s="30"/>
    </row>
    <row r="137" spans="1:9" ht="12.75" customHeight="1">
      <c r="A137" s="2"/>
      <c r="B137" s="3" t="s">
        <v>111</v>
      </c>
      <c r="C137" s="4" t="s">
        <v>110</v>
      </c>
      <c r="D137" s="19">
        <f>D136/D138/12*1000</f>
        <v>71877.61437908496</v>
      </c>
      <c r="E137" s="18">
        <f>E136/E138/11*1000</f>
        <v>96467.324561403511</v>
      </c>
      <c r="F137" s="17">
        <f>F136/F138/11*1000</f>
        <v>105911.51515151515</v>
      </c>
      <c r="G137" s="19">
        <f t="shared" si="16"/>
        <v>9444.1905901116406</v>
      </c>
      <c r="H137" s="19">
        <f t="shared" si="17"/>
        <v>109.7900409626269</v>
      </c>
      <c r="I137" s="30"/>
    </row>
    <row r="138" spans="1:9" ht="12.75" customHeight="1">
      <c r="A138" s="2"/>
      <c r="B138" s="3" t="s">
        <v>123</v>
      </c>
      <c r="C138" s="4" t="s">
        <v>112</v>
      </c>
      <c r="D138" s="19">
        <v>51</v>
      </c>
      <c r="E138" s="18">
        <v>38</v>
      </c>
      <c r="F138" s="17">
        <v>45</v>
      </c>
      <c r="G138" s="19">
        <f t="shared" si="16"/>
        <v>7</v>
      </c>
      <c r="H138" s="19">
        <f t="shared" si="17"/>
        <v>118.42105263157893</v>
      </c>
      <c r="I138" s="30"/>
    </row>
    <row r="139" spans="1:9" ht="12.75" customHeight="1">
      <c r="A139" s="2" t="s">
        <v>51</v>
      </c>
      <c r="B139" s="3" t="s">
        <v>73</v>
      </c>
      <c r="C139" s="4" t="s">
        <v>62</v>
      </c>
      <c r="D139" s="18">
        <v>3761.1</v>
      </c>
      <c r="E139" s="18">
        <f>D139/12*11</f>
        <v>3447.6750000000002</v>
      </c>
      <c r="F139" s="16">
        <v>4780.8</v>
      </c>
      <c r="G139" s="19">
        <f t="shared" si="16"/>
        <v>1333.125</v>
      </c>
      <c r="H139" s="19">
        <f t="shared" si="17"/>
        <v>138.6673627879658</v>
      </c>
      <c r="I139" s="30"/>
    </row>
    <row r="140" spans="1:9" ht="12.75" customHeight="1">
      <c r="A140" s="2" t="s">
        <v>52</v>
      </c>
      <c r="B140" s="3" t="s">
        <v>30</v>
      </c>
      <c r="C140" s="4" t="s">
        <v>62</v>
      </c>
      <c r="D140" s="18">
        <v>210.4</v>
      </c>
      <c r="E140" s="18">
        <f t="shared" ref="E140:E141" si="25">D140/12*11</f>
        <v>192.86666666666667</v>
      </c>
      <c r="F140" s="16">
        <v>1361.2</v>
      </c>
      <c r="G140" s="19">
        <f t="shared" si="16"/>
        <v>1168.3333333333335</v>
      </c>
      <c r="H140" s="19">
        <f t="shared" si="17"/>
        <v>705.77255444175591</v>
      </c>
      <c r="I140" s="30"/>
    </row>
    <row r="141" spans="1:9" ht="12.75" customHeight="1">
      <c r="A141" s="2" t="s">
        <v>53</v>
      </c>
      <c r="B141" s="3" t="s">
        <v>180</v>
      </c>
      <c r="C141" s="4" t="s">
        <v>62</v>
      </c>
      <c r="D141" s="18">
        <v>966.5</v>
      </c>
      <c r="E141" s="18">
        <f t="shared" si="25"/>
        <v>885.95833333333337</v>
      </c>
      <c r="F141" s="16">
        <v>328.8</v>
      </c>
      <c r="G141" s="19">
        <f t="shared" si="16"/>
        <v>-557.1583333333333</v>
      </c>
      <c r="H141" s="19">
        <f t="shared" si="17"/>
        <v>37.112354794713823</v>
      </c>
      <c r="I141" s="30"/>
    </row>
    <row r="142" spans="1:9" ht="12.75" customHeight="1">
      <c r="A142" s="2" t="s">
        <v>54</v>
      </c>
      <c r="B142" s="3" t="s">
        <v>56</v>
      </c>
      <c r="C142" s="4" t="s">
        <v>62</v>
      </c>
      <c r="D142" s="22">
        <f t="shared" ref="D142:F142" si="26">D143+D144+D145+D146+D147+D150</f>
        <v>7092.1</v>
      </c>
      <c r="E142" s="22">
        <f t="shared" si="26"/>
        <v>6501.0916666666653</v>
      </c>
      <c r="F142" s="22">
        <f t="shared" si="26"/>
        <v>13988.900000000001</v>
      </c>
      <c r="G142" s="19">
        <f t="shared" si="16"/>
        <v>7487.8083333333361</v>
      </c>
      <c r="H142" s="19">
        <f t="shared" si="17"/>
        <v>215.17770733376835</v>
      </c>
      <c r="I142" s="30"/>
    </row>
    <row r="143" spans="1:9" ht="12.75" customHeight="1">
      <c r="A143" s="2" t="s">
        <v>102</v>
      </c>
      <c r="B143" s="3" t="s">
        <v>181</v>
      </c>
      <c r="C143" s="4" t="s">
        <v>62</v>
      </c>
      <c r="D143" s="18">
        <v>151.4</v>
      </c>
      <c r="E143" s="18">
        <f>D143/12*11</f>
        <v>138.78333333333333</v>
      </c>
      <c r="F143" s="16">
        <v>484.1</v>
      </c>
      <c r="G143" s="19">
        <f t="shared" si="16"/>
        <v>345.31666666666672</v>
      </c>
      <c r="H143" s="19">
        <f t="shared" si="17"/>
        <v>348.81710099675757</v>
      </c>
      <c r="I143" s="30"/>
    </row>
    <row r="144" spans="1:9" ht="12.75" customHeight="1">
      <c r="A144" s="2" t="s">
        <v>105</v>
      </c>
      <c r="B144" s="3" t="s">
        <v>55</v>
      </c>
      <c r="C144" s="4" t="s">
        <v>62</v>
      </c>
      <c r="D144" s="18">
        <v>2181.9</v>
      </c>
      <c r="E144" s="18">
        <f t="shared" ref="E144:E147" si="27">D144/12*11</f>
        <v>2000.0750000000003</v>
      </c>
      <c r="F144" s="16">
        <v>0</v>
      </c>
      <c r="G144" s="19">
        <f t="shared" si="16"/>
        <v>-2000.0750000000003</v>
      </c>
      <c r="H144" s="19">
        <f t="shared" si="17"/>
        <v>0</v>
      </c>
      <c r="I144" s="30"/>
    </row>
    <row r="145" spans="1:16" ht="12.75" customHeight="1">
      <c r="A145" s="2" t="s">
        <v>106</v>
      </c>
      <c r="B145" s="3" t="s">
        <v>72</v>
      </c>
      <c r="C145" s="4" t="s">
        <v>62</v>
      </c>
      <c r="D145" s="18">
        <v>730.4</v>
      </c>
      <c r="E145" s="18">
        <f t="shared" si="27"/>
        <v>669.5333333333333</v>
      </c>
      <c r="F145" s="16">
        <v>2150.5</v>
      </c>
      <c r="G145" s="19">
        <f t="shared" si="16"/>
        <v>1480.9666666666667</v>
      </c>
      <c r="H145" s="19">
        <f t="shared" si="17"/>
        <v>321.19386637458928</v>
      </c>
      <c r="I145" s="30"/>
    </row>
    <row r="146" spans="1:16" ht="12.75" customHeight="1">
      <c r="A146" s="2" t="s">
        <v>107</v>
      </c>
      <c r="B146" s="3" t="s">
        <v>17</v>
      </c>
      <c r="C146" s="4" t="s">
        <v>62</v>
      </c>
      <c r="D146" s="18">
        <v>200.3</v>
      </c>
      <c r="E146" s="18">
        <f t="shared" si="27"/>
        <v>183.60833333333332</v>
      </c>
      <c r="F146" s="16">
        <v>339</v>
      </c>
      <c r="G146" s="19">
        <f t="shared" si="16"/>
        <v>155.39166666666668</v>
      </c>
      <c r="H146" s="19">
        <f t="shared" si="17"/>
        <v>184.63214269504834</v>
      </c>
      <c r="I146" s="30"/>
    </row>
    <row r="147" spans="1:16" ht="12.75" customHeight="1">
      <c r="A147" s="2" t="s">
        <v>108</v>
      </c>
      <c r="B147" s="3" t="s">
        <v>32</v>
      </c>
      <c r="C147" s="4" t="s">
        <v>62</v>
      </c>
      <c r="D147" s="18">
        <v>1341.7</v>
      </c>
      <c r="E147" s="18">
        <f t="shared" si="27"/>
        <v>1229.8916666666667</v>
      </c>
      <c r="F147" s="16">
        <v>1577.1</v>
      </c>
      <c r="G147" s="19">
        <f t="shared" ref="G147:G151" si="28">F147-E147</f>
        <v>347.20833333333326</v>
      </c>
      <c r="H147" s="19">
        <f t="shared" ref="H147:H151" si="29">F147/E147*100</f>
        <v>128.23080623632163</v>
      </c>
      <c r="I147" s="30"/>
    </row>
    <row r="148" spans="1:16" ht="25.5" hidden="1" customHeight="1">
      <c r="A148" s="2"/>
      <c r="B148" s="7" t="s">
        <v>149</v>
      </c>
      <c r="C148" s="4" t="s">
        <v>62</v>
      </c>
      <c r="D148" s="18"/>
      <c r="E148" s="18">
        <f t="shared" ref="E148:E149" si="30">D148/12*9</f>
        <v>0</v>
      </c>
      <c r="F148" s="16"/>
      <c r="G148" s="19">
        <f t="shared" si="28"/>
        <v>0</v>
      </c>
      <c r="H148" s="19" t="e">
        <f t="shared" si="29"/>
        <v>#DIV/0!</v>
      </c>
      <c r="I148" s="30"/>
    </row>
    <row r="149" spans="1:16" ht="12.75" hidden="1" customHeight="1">
      <c r="A149" s="2"/>
      <c r="B149" s="7" t="s">
        <v>152</v>
      </c>
      <c r="C149" s="4" t="s">
        <v>62</v>
      </c>
      <c r="D149" s="18"/>
      <c r="E149" s="18">
        <f t="shared" si="30"/>
        <v>0</v>
      </c>
      <c r="F149" s="16"/>
      <c r="G149" s="19">
        <f t="shared" si="28"/>
        <v>0</v>
      </c>
      <c r="H149" s="19" t="e">
        <f t="shared" si="29"/>
        <v>#DIV/0!</v>
      </c>
      <c r="I149" s="30"/>
    </row>
    <row r="150" spans="1:16" ht="12.75" customHeight="1">
      <c r="A150" s="2" t="s">
        <v>109</v>
      </c>
      <c r="B150" s="3" t="s">
        <v>169</v>
      </c>
      <c r="C150" s="4" t="s">
        <v>62</v>
      </c>
      <c r="D150" s="22">
        <f>D151+D152+D155+D156+D157+D158+D159</f>
        <v>2486.4</v>
      </c>
      <c r="E150" s="22">
        <f>E151+E152+E155+E156+E157+E158+E159</f>
        <v>2279.1999999999994</v>
      </c>
      <c r="F150" s="22">
        <f>F151+F152+F155+F156+F157+F158+F159</f>
        <v>9438.2000000000007</v>
      </c>
      <c r="G150" s="19">
        <f t="shared" si="28"/>
        <v>7159.0000000000018</v>
      </c>
      <c r="H150" s="19">
        <f t="shared" si="29"/>
        <v>414.10143910143927</v>
      </c>
      <c r="I150" s="30"/>
    </row>
    <row r="151" spans="1:16" ht="12.75" customHeight="1">
      <c r="A151" s="2"/>
      <c r="B151" s="3" t="s">
        <v>103</v>
      </c>
      <c r="C151" s="4" t="s">
        <v>62</v>
      </c>
      <c r="D151" s="18">
        <v>93.2</v>
      </c>
      <c r="E151" s="18">
        <f>D151/12*11</f>
        <v>85.433333333333337</v>
      </c>
      <c r="F151" s="16">
        <v>335.4</v>
      </c>
      <c r="G151" s="19">
        <f t="shared" si="28"/>
        <v>249.96666666666664</v>
      </c>
      <c r="H151" s="19">
        <f t="shared" si="29"/>
        <v>392.58681232930155</v>
      </c>
      <c r="I151" s="30"/>
    </row>
    <row r="152" spans="1:16" ht="12.75" customHeight="1">
      <c r="A152" s="2"/>
      <c r="B152" s="3" t="s">
        <v>126</v>
      </c>
      <c r="C152" s="4" t="s">
        <v>62</v>
      </c>
      <c r="D152" s="18">
        <v>1292.5</v>
      </c>
      <c r="E152" s="18">
        <f>D152/12*11</f>
        <v>1184.7916666666665</v>
      </c>
      <c r="F152" s="16">
        <v>635.1</v>
      </c>
      <c r="G152" s="19">
        <f>F152-E152</f>
        <v>-549.69166666666649</v>
      </c>
      <c r="H152" s="19">
        <f>F152/E152*100</f>
        <v>53.6043608229295</v>
      </c>
      <c r="I152" s="30"/>
    </row>
    <row r="153" spans="1:16" ht="12.75" customHeight="1">
      <c r="A153" s="67" t="s">
        <v>18</v>
      </c>
      <c r="B153" s="67" t="s">
        <v>59</v>
      </c>
      <c r="C153" s="67" t="s">
        <v>60</v>
      </c>
      <c r="D153" s="67" t="s">
        <v>305</v>
      </c>
      <c r="E153" s="67" t="str">
        <f>E80</f>
        <v>принято в тарифе на 1 декабря 2019 года</v>
      </c>
      <c r="F153" s="67" t="str">
        <f t="shared" ref="F153:G153" si="31">F80</f>
        <v>фактически на 1 декабря 2019 года</v>
      </c>
      <c r="G153" s="67" t="str">
        <f t="shared" si="31"/>
        <v>отклонение факт к принято за 11 месяцев 2019 г.</v>
      </c>
      <c r="H153" s="67" t="str">
        <f>H80</f>
        <v>отклонение, %</v>
      </c>
      <c r="I153" s="67" t="s">
        <v>331</v>
      </c>
    </row>
    <row r="154" spans="1:16" ht="37.5" customHeight="1">
      <c r="A154" s="67"/>
      <c r="B154" s="67"/>
      <c r="C154" s="67"/>
      <c r="D154" s="67"/>
      <c r="E154" s="67"/>
      <c r="F154" s="67"/>
      <c r="G154" s="67"/>
      <c r="H154" s="67"/>
      <c r="I154" s="67"/>
    </row>
    <row r="155" spans="1:16" ht="12.75" customHeight="1">
      <c r="A155" s="2"/>
      <c r="B155" s="3" t="s">
        <v>104</v>
      </c>
      <c r="C155" s="4" t="s">
        <v>62</v>
      </c>
      <c r="D155" s="18">
        <v>918.6</v>
      </c>
      <c r="E155" s="18">
        <f>D155/12*11</f>
        <v>842.05</v>
      </c>
      <c r="F155" s="16">
        <v>1418.1</v>
      </c>
      <c r="G155" s="19">
        <f>F155-E155</f>
        <v>576.04999999999995</v>
      </c>
      <c r="H155" s="19">
        <f>F155/E155*100</f>
        <v>168.41042693426755</v>
      </c>
      <c r="I155" s="30"/>
    </row>
    <row r="156" spans="1:16" ht="12.75" customHeight="1">
      <c r="A156" s="2"/>
      <c r="B156" s="3" t="s">
        <v>69</v>
      </c>
      <c r="C156" s="4" t="s">
        <v>62</v>
      </c>
      <c r="D156" s="18">
        <v>5.4</v>
      </c>
      <c r="E156" s="18">
        <f t="shared" ref="E156:E159" si="32">D156/12*11</f>
        <v>4.95</v>
      </c>
      <c r="F156" s="16">
        <v>2.2000000000000002</v>
      </c>
      <c r="G156" s="19">
        <f t="shared" ref="G156:G175" si="33">F156-E156</f>
        <v>-2.75</v>
      </c>
      <c r="H156" s="19">
        <v>0</v>
      </c>
      <c r="I156" s="30"/>
    </row>
    <row r="157" spans="1:16" ht="12.75" customHeight="1">
      <c r="A157" s="2"/>
      <c r="B157" s="3" t="s">
        <v>184</v>
      </c>
      <c r="C157" s="4" t="s">
        <v>62</v>
      </c>
      <c r="D157" s="18">
        <v>134.19999999999999</v>
      </c>
      <c r="E157" s="18">
        <f t="shared" si="32"/>
        <v>123.01666666666665</v>
      </c>
      <c r="F157" s="16">
        <v>15.5</v>
      </c>
      <c r="G157" s="19">
        <f t="shared" si="33"/>
        <v>-107.51666666666665</v>
      </c>
      <c r="H157" s="19">
        <f t="shared" ref="H157:H175" si="34">F157/E157*100</f>
        <v>12.599918710201871</v>
      </c>
      <c r="I157" s="30"/>
      <c r="N157" s="52"/>
      <c r="P157" s="52"/>
    </row>
    <row r="158" spans="1:16" ht="12.75" customHeight="1">
      <c r="A158" s="2"/>
      <c r="B158" s="3" t="s">
        <v>185</v>
      </c>
      <c r="C158" s="4" t="s">
        <v>62</v>
      </c>
      <c r="D158" s="19">
        <v>0</v>
      </c>
      <c r="E158" s="18">
        <f t="shared" si="32"/>
        <v>0</v>
      </c>
      <c r="F158" s="16">
        <v>2306.6</v>
      </c>
      <c r="G158" s="19">
        <f t="shared" si="33"/>
        <v>2306.6</v>
      </c>
      <c r="H158" s="19">
        <v>0</v>
      </c>
      <c r="I158" s="30"/>
    </row>
    <row r="159" spans="1:16" ht="12.75" customHeight="1">
      <c r="A159" s="2"/>
      <c r="B159" s="3" t="s">
        <v>186</v>
      </c>
      <c r="C159" s="4" t="s">
        <v>62</v>
      </c>
      <c r="D159" s="18">
        <v>42.5</v>
      </c>
      <c r="E159" s="18">
        <f t="shared" si="32"/>
        <v>38.958333333333329</v>
      </c>
      <c r="F159" s="16">
        <v>4725.3</v>
      </c>
      <c r="G159" s="19">
        <f t="shared" si="33"/>
        <v>4686.3416666666672</v>
      </c>
      <c r="H159" s="19">
        <f t="shared" si="34"/>
        <v>12129.112299465243</v>
      </c>
      <c r="I159" s="30"/>
      <c r="N159" s="52"/>
    </row>
    <row r="160" spans="1:16" ht="12.75" customHeight="1">
      <c r="A160" s="60" t="s">
        <v>153</v>
      </c>
      <c r="B160" s="9" t="s">
        <v>286</v>
      </c>
      <c r="C160" s="59" t="s">
        <v>62</v>
      </c>
      <c r="D160" s="15">
        <f t="shared" ref="D160:F160" si="35">D161+D162</f>
        <v>160516</v>
      </c>
      <c r="E160" s="15">
        <f t="shared" si="35"/>
        <v>147139.66666666666</v>
      </c>
      <c r="F160" s="15">
        <f t="shared" si="35"/>
        <v>76753.099999999991</v>
      </c>
      <c r="G160" s="25">
        <f t="shared" si="33"/>
        <v>-70386.566666666666</v>
      </c>
      <c r="H160" s="25">
        <f t="shared" si="34"/>
        <v>52.163432022636094</v>
      </c>
      <c r="I160" s="30"/>
    </row>
    <row r="161" spans="1:14" ht="12.75" customHeight="1">
      <c r="A161" s="60"/>
      <c r="B161" s="7" t="s">
        <v>283</v>
      </c>
      <c r="C161" s="4" t="s">
        <v>62</v>
      </c>
      <c r="D161" s="18">
        <v>160106</v>
      </c>
      <c r="E161" s="18">
        <f>D161/12*11</f>
        <v>146763.83333333331</v>
      </c>
      <c r="F161" s="16">
        <v>76225.2</v>
      </c>
      <c r="G161" s="19">
        <f t="shared" si="33"/>
        <v>-70538.633333333317</v>
      </c>
      <c r="H161" s="19">
        <f t="shared" si="34"/>
        <v>51.937318799022925</v>
      </c>
      <c r="I161" s="30"/>
      <c r="N161" s="52"/>
    </row>
    <row r="162" spans="1:14" ht="12.75" customHeight="1">
      <c r="A162" s="60"/>
      <c r="B162" s="7" t="s">
        <v>284</v>
      </c>
      <c r="C162" s="4" t="s">
        <v>62</v>
      </c>
      <c r="D162" s="18">
        <v>410</v>
      </c>
      <c r="E162" s="18">
        <f>D162/12*11</f>
        <v>375.83333333333331</v>
      </c>
      <c r="F162" s="16">
        <v>527.9</v>
      </c>
      <c r="G162" s="19">
        <f t="shared" si="33"/>
        <v>152.06666666666666</v>
      </c>
      <c r="H162" s="19">
        <f t="shared" si="34"/>
        <v>140.46119733924613</v>
      </c>
      <c r="I162" s="30"/>
      <c r="N162" s="52"/>
    </row>
    <row r="163" spans="1:14" ht="12.75" customHeight="1">
      <c r="A163" s="60" t="s">
        <v>154</v>
      </c>
      <c r="B163" s="9" t="s">
        <v>285</v>
      </c>
      <c r="C163" s="59" t="s">
        <v>62</v>
      </c>
      <c r="D163" s="20">
        <v>0</v>
      </c>
      <c r="E163" s="20">
        <f>D163/12*1</f>
        <v>0</v>
      </c>
      <c r="F163" s="15">
        <v>4233.3999999999996</v>
      </c>
      <c r="G163" s="25">
        <f t="shared" si="33"/>
        <v>4233.3999999999996</v>
      </c>
      <c r="H163" s="25">
        <v>0</v>
      </c>
      <c r="I163" s="30"/>
      <c r="L163" s="52"/>
      <c r="M163" s="52"/>
    </row>
    <row r="164" spans="1:14" ht="12.75" customHeight="1">
      <c r="A164" s="60" t="s">
        <v>74</v>
      </c>
      <c r="B164" s="61" t="s">
        <v>287</v>
      </c>
      <c r="C164" s="59" t="s">
        <v>62</v>
      </c>
      <c r="D164" s="21">
        <f>D13+D93</f>
        <v>1457395.76</v>
      </c>
      <c r="E164" s="21">
        <f>E13+E93</f>
        <v>1335946.1133333335</v>
      </c>
      <c r="F164" s="21">
        <f>F13+F93</f>
        <v>1689025.9</v>
      </c>
      <c r="G164" s="25">
        <f t="shared" si="33"/>
        <v>353079.78666666639</v>
      </c>
      <c r="H164" s="25">
        <f t="shared" si="34"/>
        <v>126.42919374836859</v>
      </c>
      <c r="I164" s="30"/>
      <c r="N164" s="52"/>
    </row>
    <row r="165" spans="1:14" ht="12.75" customHeight="1">
      <c r="A165" s="60" t="s">
        <v>75</v>
      </c>
      <c r="B165" s="61" t="s">
        <v>288</v>
      </c>
      <c r="C165" s="59" t="s">
        <v>62</v>
      </c>
      <c r="D165" s="15">
        <f t="shared" ref="D165:E165" si="36">D166+D167</f>
        <v>179218.04000000004</v>
      </c>
      <c r="E165" s="15">
        <f t="shared" si="36"/>
        <v>164283.20333333313</v>
      </c>
      <c r="F165" s="15">
        <f>F171-F164-F168</f>
        <v>-244489.89999999982</v>
      </c>
      <c r="G165" s="25">
        <f t="shared" si="33"/>
        <v>-408773.10333333293</v>
      </c>
      <c r="H165" s="25">
        <f t="shared" si="34"/>
        <v>-148.82221373777699</v>
      </c>
      <c r="I165" s="30"/>
    </row>
    <row r="166" spans="1:14" ht="12.75" customHeight="1">
      <c r="A166" s="60"/>
      <c r="B166" s="3" t="s">
        <v>300</v>
      </c>
      <c r="C166" s="4" t="s">
        <v>62</v>
      </c>
      <c r="D166" s="17">
        <v>0</v>
      </c>
      <c r="E166" s="17">
        <v>0</v>
      </c>
      <c r="F166" s="17">
        <v>0</v>
      </c>
      <c r="G166" s="19">
        <f t="shared" si="33"/>
        <v>0</v>
      </c>
      <c r="H166" s="19">
        <v>0</v>
      </c>
      <c r="I166" s="30"/>
    </row>
    <row r="167" spans="1:14" ht="12.75" customHeight="1">
      <c r="A167" s="60"/>
      <c r="B167" s="3" t="s">
        <v>301</v>
      </c>
      <c r="C167" s="4" t="s">
        <v>62</v>
      </c>
      <c r="D167" s="18">
        <f>D171-D164-D168</f>
        <v>179218.04000000004</v>
      </c>
      <c r="E167" s="18">
        <f>E171-E164-E168</f>
        <v>164283.20333333313</v>
      </c>
      <c r="F167" s="16">
        <v>0</v>
      </c>
      <c r="G167" s="19">
        <f t="shared" si="33"/>
        <v>-164283.20333333313</v>
      </c>
      <c r="H167" s="19">
        <f t="shared" si="34"/>
        <v>0</v>
      </c>
      <c r="I167" s="30"/>
      <c r="K167" s="52"/>
    </row>
    <row r="168" spans="1:14" ht="12.75" customHeight="1">
      <c r="A168" s="60" t="s">
        <v>76</v>
      </c>
      <c r="B168" s="9" t="s">
        <v>155</v>
      </c>
      <c r="C168" s="59" t="s">
        <v>62</v>
      </c>
      <c r="D168" s="20">
        <v>124848</v>
      </c>
      <c r="E168" s="20">
        <f>D168/12*11</f>
        <v>114444</v>
      </c>
      <c r="F168" s="15">
        <v>105189.1</v>
      </c>
      <c r="G168" s="19">
        <f t="shared" si="33"/>
        <v>-9254.8999999999942</v>
      </c>
      <c r="H168" s="25">
        <f>F168/E168*100</f>
        <v>91.913162769564167</v>
      </c>
      <c r="I168" s="30"/>
      <c r="K168" s="41"/>
    </row>
    <row r="169" spans="1:14" ht="24">
      <c r="A169" s="60" t="s">
        <v>77</v>
      </c>
      <c r="B169" s="9" t="s">
        <v>282</v>
      </c>
      <c r="C169" s="59" t="s">
        <v>62</v>
      </c>
      <c r="D169" s="24">
        <v>0</v>
      </c>
      <c r="E169" s="24">
        <v>0</v>
      </c>
      <c r="F169" s="24">
        <v>0</v>
      </c>
      <c r="G169" s="17">
        <f t="shared" si="33"/>
        <v>0</v>
      </c>
      <c r="H169" s="17">
        <v>0</v>
      </c>
      <c r="I169" s="30"/>
    </row>
    <row r="170" spans="1:14" ht="12.75" customHeight="1">
      <c r="A170" s="35" t="s">
        <v>78</v>
      </c>
      <c r="B170" s="61" t="s">
        <v>289</v>
      </c>
      <c r="C170" s="59" t="s">
        <v>62</v>
      </c>
      <c r="D170" s="15">
        <v>5771912.7000000002</v>
      </c>
      <c r="E170" s="20">
        <f>D170/12*11</f>
        <v>5290919.9750000006</v>
      </c>
      <c r="F170" s="24">
        <v>0</v>
      </c>
      <c r="G170" s="25">
        <f t="shared" si="33"/>
        <v>-5290919.9750000006</v>
      </c>
      <c r="H170" s="25">
        <f t="shared" si="34"/>
        <v>0</v>
      </c>
      <c r="I170" s="30"/>
    </row>
    <row r="171" spans="1:14" ht="12.75" customHeight="1">
      <c r="A171" s="35" t="s">
        <v>79</v>
      </c>
      <c r="B171" s="61" t="s">
        <v>57</v>
      </c>
      <c r="C171" s="59" t="s">
        <v>62</v>
      </c>
      <c r="D171" s="20">
        <v>1761461.8</v>
      </c>
      <c r="E171" s="20">
        <f>D171/12*11</f>
        <v>1614673.3166666667</v>
      </c>
      <c r="F171" s="15">
        <v>1549725.1</v>
      </c>
      <c r="G171" s="25">
        <f t="shared" si="33"/>
        <v>-64948.216666666558</v>
      </c>
      <c r="H171" s="25">
        <f t="shared" si="34"/>
        <v>95.977624947642923</v>
      </c>
      <c r="I171" s="30"/>
    </row>
    <row r="172" spans="1:14" ht="12.75" customHeight="1">
      <c r="A172" s="35" t="s">
        <v>81</v>
      </c>
      <c r="B172" s="61" t="s">
        <v>146</v>
      </c>
      <c r="C172" s="59" t="s">
        <v>80</v>
      </c>
      <c r="D172" s="20">
        <v>14135.8</v>
      </c>
      <c r="E172" s="20">
        <f>D172/12*11</f>
        <v>12957.816666666668</v>
      </c>
      <c r="F172" s="15">
        <v>13038.4</v>
      </c>
      <c r="G172" s="25">
        <f t="shared" si="33"/>
        <v>80.583333333332121</v>
      </c>
      <c r="H172" s="25">
        <f t="shared" si="34"/>
        <v>100.62188974737256</v>
      </c>
      <c r="I172" s="30"/>
    </row>
    <row r="173" spans="1:14" ht="12.75" customHeight="1">
      <c r="A173" s="68" t="s">
        <v>131</v>
      </c>
      <c r="B173" s="69" t="s">
        <v>291</v>
      </c>
      <c r="C173" s="59" t="s">
        <v>82</v>
      </c>
      <c r="D173" s="38">
        <v>14.96</v>
      </c>
      <c r="E173" s="38">
        <v>14.96</v>
      </c>
      <c r="F173" s="23">
        <v>14.68</v>
      </c>
      <c r="G173" s="25">
        <f t="shared" si="33"/>
        <v>-0.28000000000000114</v>
      </c>
      <c r="H173" s="25">
        <f t="shared" si="34"/>
        <v>98.128342245989302</v>
      </c>
      <c r="I173" s="30"/>
    </row>
    <row r="174" spans="1:14" ht="12.75" customHeight="1">
      <c r="A174" s="68"/>
      <c r="B174" s="69"/>
      <c r="C174" s="59" t="s">
        <v>80</v>
      </c>
      <c r="D174" s="20">
        <v>2509.2399999999998</v>
      </c>
      <c r="E174" s="20">
        <f>D174/12*11</f>
        <v>2300.1366666666668</v>
      </c>
      <c r="F174" s="15">
        <v>2242.6999999999998</v>
      </c>
      <c r="G174" s="25">
        <f t="shared" si="33"/>
        <v>-57.436666666666952</v>
      </c>
      <c r="H174" s="25">
        <f t="shared" si="34"/>
        <v>97.502902001475263</v>
      </c>
      <c r="I174" s="30"/>
    </row>
    <row r="175" spans="1:14" ht="12.75" customHeight="1">
      <c r="A175" s="60" t="s">
        <v>132</v>
      </c>
      <c r="B175" s="61" t="s">
        <v>83</v>
      </c>
      <c r="C175" s="59" t="s">
        <v>84</v>
      </c>
      <c r="D175" s="23">
        <f t="shared" ref="D175" si="37">D171/D172</f>
        <v>124.60998316331585</v>
      </c>
      <c r="E175" s="23">
        <f>E171/E172</f>
        <v>124.60998316331583</v>
      </c>
      <c r="F175" s="23">
        <f>F171/F172</f>
        <v>118.85853325561419</v>
      </c>
      <c r="G175" s="25">
        <f t="shared" si="33"/>
        <v>-5.751449907701641</v>
      </c>
      <c r="H175" s="25">
        <f t="shared" si="34"/>
        <v>95.384438901525499</v>
      </c>
      <c r="I175" s="30"/>
    </row>
    <row r="176" spans="1:14" ht="15" customHeight="1">
      <c r="A176" s="43"/>
      <c r="B176" s="44"/>
      <c r="C176" s="45"/>
    </row>
    <row r="177" spans="1:7" ht="15" customHeight="1">
      <c r="A177" s="43"/>
      <c r="B177" s="48"/>
      <c r="C177" s="45"/>
      <c r="E177" s="71"/>
      <c r="F177" s="71"/>
      <c r="G177" s="71"/>
    </row>
    <row r="178" spans="1:7">
      <c r="A178" s="43"/>
      <c r="B178" s="44"/>
      <c r="C178" s="45"/>
    </row>
    <row r="179" spans="1:7">
      <c r="A179" s="43"/>
      <c r="B179" s="49"/>
      <c r="C179" s="45"/>
    </row>
    <row r="180" spans="1:7">
      <c r="A180" s="43"/>
      <c r="B180" s="44"/>
      <c r="C180" s="45"/>
    </row>
    <row r="181" spans="1:7">
      <c r="A181" s="70"/>
      <c r="B181" s="70"/>
      <c r="C181" s="34"/>
    </row>
    <row r="182" spans="1:7">
      <c r="A182" s="50"/>
      <c r="B182" s="51"/>
      <c r="C182" s="62"/>
    </row>
    <row r="183" spans="1:7">
      <c r="A183" s="47"/>
      <c r="B183" s="47"/>
      <c r="C183" s="47"/>
    </row>
    <row r="184" spans="1:7">
      <c r="A184" s="47"/>
      <c r="B184" s="47"/>
      <c r="C184" s="47"/>
    </row>
  </sheetData>
  <mergeCells count="33">
    <mergeCell ref="I11:I12"/>
    <mergeCell ref="I80:I81"/>
    <mergeCell ref="I153:I154"/>
    <mergeCell ref="A9:I9"/>
    <mergeCell ref="A173:A174"/>
    <mergeCell ref="B173:B174"/>
    <mergeCell ref="A181:B181"/>
    <mergeCell ref="A11:A12"/>
    <mergeCell ref="B11:B12"/>
    <mergeCell ref="C11:C12"/>
    <mergeCell ref="D11:D12"/>
    <mergeCell ref="E11:E12"/>
    <mergeCell ref="F11:F12"/>
    <mergeCell ref="A10:H10"/>
    <mergeCell ref="E177:G177"/>
    <mergeCell ref="A80:A81"/>
    <mergeCell ref="F153:F154"/>
    <mergeCell ref="B80:B81"/>
    <mergeCell ref="C80:C81"/>
    <mergeCell ref="D80:D81"/>
    <mergeCell ref="E80:E81"/>
    <mergeCell ref="F80:F81"/>
    <mergeCell ref="A153:A154"/>
    <mergeCell ref="B153:B154"/>
    <mergeCell ref="C153:C154"/>
    <mergeCell ref="D153:D154"/>
    <mergeCell ref="E153:E154"/>
    <mergeCell ref="G11:G12"/>
    <mergeCell ref="H11:H12"/>
    <mergeCell ref="G80:G81"/>
    <mergeCell ref="H80:H81"/>
    <mergeCell ref="G153:G154"/>
    <mergeCell ref="H153:H154"/>
  </mergeCells>
  <pageMargins left="0.66" right="0.22" top="0.42" bottom="0.37" header="0.2" footer="0.22"/>
  <pageSetup paperSize="9" scale="87" orientation="portrait" r:id="rId1"/>
  <rowBreaks count="2" manualBreakCount="2">
    <brk id="79" max="16383" man="1"/>
    <brk id="1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workbookViewId="0">
      <selection activeCell="E11" sqref="E11:F12"/>
    </sheetView>
  </sheetViews>
  <sheetFormatPr defaultRowHeight="15"/>
  <cols>
    <col min="1" max="1" width="4.5703125" style="47" customWidth="1"/>
    <col min="2" max="2" width="42" style="47" customWidth="1"/>
    <col min="3" max="3" width="7" style="47" customWidth="1"/>
    <col min="4" max="4" width="9.140625" style="47" hidden="1" customWidth="1"/>
    <col min="5" max="5" width="9" style="32" customWidth="1"/>
    <col min="6" max="6" width="10.85546875" style="32" customWidth="1"/>
    <col min="7" max="7" width="0.85546875" style="32" hidden="1" customWidth="1"/>
    <col min="8" max="8" width="11.140625" style="32" customWidth="1"/>
    <col min="9" max="9" width="10.140625" style="40" customWidth="1"/>
    <col min="10" max="10" width="9.140625" style="40"/>
    <col min="11" max="11" width="11.140625" style="40" bestFit="1" customWidth="1"/>
    <col min="12" max="12" width="9.5703125" style="40" bestFit="1" customWidth="1"/>
    <col min="13" max="13" width="10.28515625" style="40" bestFit="1" customWidth="1"/>
    <col min="14" max="16384" width="9.140625" style="40"/>
  </cols>
  <sheetData>
    <row r="1" spans="1:11" ht="12.75" customHeight="1">
      <c r="A1" s="76"/>
      <c r="B1" s="76"/>
      <c r="C1" s="76"/>
      <c r="D1" s="76"/>
      <c r="E1" s="76"/>
      <c r="F1" s="33"/>
      <c r="G1" s="77" t="s">
        <v>321</v>
      </c>
      <c r="H1" s="77" t="s">
        <v>321</v>
      </c>
      <c r="I1" s="33"/>
    </row>
    <row r="2" spans="1:11" ht="12.75" customHeight="1">
      <c r="A2" s="78"/>
      <c r="B2" s="78"/>
      <c r="C2" s="78"/>
      <c r="D2" s="78"/>
      <c r="E2" s="78"/>
      <c r="F2" s="33"/>
      <c r="G2" s="77" t="s">
        <v>322</v>
      </c>
      <c r="H2" s="77" t="s">
        <v>322</v>
      </c>
      <c r="I2" s="33"/>
    </row>
    <row r="3" spans="1:11" ht="12.75" customHeight="1">
      <c r="A3" s="65"/>
      <c r="B3" s="65"/>
      <c r="C3" s="65"/>
      <c r="D3" s="65"/>
      <c r="E3" s="65"/>
      <c r="F3" s="33"/>
      <c r="G3" s="77" t="s">
        <v>323</v>
      </c>
      <c r="H3" s="77" t="s">
        <v>323</v>
      </c>
      <c r="I3" s="33"/>
    </row>
    <row r="4" spans="1:11" ht="12.75" customHeight="1">
      <c r="A4" s="65"/>
      <c r="B4" s="65"/>
      <c r="C4" s="65"/>
      <c r="D4" s="65"/>
      <c r="E4" s="65"/>
      <c r="F4" s="33"/>
      <c r="G4" s="77" t="s">
        <v>324</v>
      </c>
      <c r="H4" s="77" t="s">
        <v>324</v>
      </c>
      <c r="I4" s="33"/>
    </row>
    <row r="5" spans="1:11" ht="12.75" customHeight="1">
      <c r="A5" s="65"/>
      <c r="B5" s="65"/>
      <c r="C5" s="65"/>
      <c r="D5" s="65"/>
      <c r="E5" s="65"/>
      <c r="F5" s="33"/>
      <c r="G5" s="77" t="s">
        <v>325</v>
      </c>
      <c r="H5" s="77" t="s">
        <v>325</v>
      </c>
      <c r="I5" s="33"/>
    </row>
    <row r="6" spans="1:11" ht="12.75" customHeight="1">
      <c r="A6" s="65"/>
      <c r="B6" s="65"/>
      <c r="C6" s="65"/>
      <c r="D6" s="65"/>
      <c r="E6" s="65"/>
      <c r="F6" s="33"/>
      <c r="G6" s="77" t="s">
        <v>326</v>
      </c>
      <c r="H6" s="77" t="s">
        <v>326</v>
      </c>
      <c r="I6" s="33"/>
    </row>
    <row r="7" spans="1:11" ht="12.75" customHeight="1">
      <c r="A7" s="65"/>
      <c r="B7" s="65"/>
      <c r="C7" s="65"/>
      <c r="D7" s="65"/>
      <c r="E7" s="65"/>
      <c r="F7" s="33"/>
      <c r="G7" s="77" t="s">
        <v>327</v>
      </c>
      <c r="H7" s="77" t="s">
        <v>327</v>
      </c>
      <c r="I7" s="33"/>
    </row>
    <row r="8" spans="1:11" ht="12.75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11" ht="35.25" customHeight="1">
      <c r="A9" s="72" t="s">
        <v>333</v>
      </c>
      <c r="B9" s="72"/>
      <c r="C9" s="72"/>
      <c r="D9" s="72"/>
      <c r="E9" s="72"/>
      <c r="F9" s="72"/>
      <c r="G9" s="72"/>
      <c r="H9" s="72"/>
      <c r="I9" s="72"/>
    </row>
    <row r="10" spans="1:11" ht="15.75" customHeight="1">
      <c r="A10" s="73"/>
      <c r="B10" s="73"/>
      <c r="C10" s="73"/>
      <c r="D10" s="73"/>
      <c r="E10" s="73"/>
      <c r="F10" s="73"/>
      <c r="G10" s="73"/>
      <c r="H10" s="73"/>
    </row>
    <row r="11" spans="1:11" ht="14.25" customHeight="1">
      <c r="A11" s="67" t="s">
        <v>18</v>
      </c>
      <c r="B11" s="67" t="s">
        <v>297</v>
      </c>
      <c r="C11" s="67" t="s">
        <v>60</v>
      </c>
      <c r="D11" s="67" t="s">
        <v>305</v>
      </c>
      <c r="E11" s="67" t="s">
        <v>329</v>
      </c>
      <c r="F11" s="67" t="s">
        <v>332</v>
      </c>
      <c r="G11" s="67" t="s">
        <v>320</v>
      </c>
      <c r="H11" s="67" t="s">
        <v>330</v>
      </c>
      <c r="I11" s="67" t="s">
        <v>331</v>
      </c>
    </row>
    <row r="12" spans="1:11" ht="48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11" ht="12.75" customHeight="1">
      <c r="A13" s="66" t="s">
        <v>61</v>
      </c>
      <c r="B13" s="64" t="s">
        <v>25</v>
      </c>
      <c r="C13" s="66" t="s">
        <v>62</v>
      </c>
      <c r="D13" s="21">
        <f t="shared" ref="D13:E13" si="0">D14+D20+D31+D32+D33</f>
        <v>852853.2</v>
      </c>
      <c r="E13" s="21">
        <f t="shared" si="0"/>
        <v>781782.10000000009</v>
      </c>
      <c r="F13" s="21">
        <f>F14+F20+F31+F32+F33</f>
        <v>877220.30000000016</v>
      </c>
      <c r="G13" s="25">
        <f>F13-E13</f>
        <v>95438.20000000007</v>
      </c>
      <c r="H13" s="25">
        <f>F13/E13*100</f>
        <v>112.20777503091975</v>
      </c>
      <c r="I13" s="30"/>
      <c r="J13" s="52"/>
    </row>
    <row r="14" spans="1:11" ht="12.75" customHeight="1">
      <c r="A14" s="63" t="s">
        <v>0</v>
      </c>
      <c r="B14" s="5" t="s">
        <v>26</v>
      </c>
      <c r="C14" s="66" t="s">
        <v>62</v>
      </c>
      <c r="D14" s="21">
        <f t="shared" ref="D14:E14" si="1">D15+D16+D17+D18+D19</f>
        <v>215467.5</v>
      </c>
      <c r="E14" s="21">
        <f t="shared" si="1"/>
        <v>197511.87500000003</v>
      </c>
      <c r="F14" s="21">
        <f>F15+F16+F17+F18+F19</f>
        <v>212267.90000000002</v>
      </c>
      <c r="G14" s="25">
        <f t="shared" ref="G14:G75" si="2">F14-E14</f>
        <v>14756.024999999994</v>
      </c>
      <c r="H14" s="25">
        <f t="shared" ref="H14:H70" si="3">F14/E14*100</f>
        <v>107.47095586024891</v>
      </c>
      <c r="I14" s="30"/>
      <c r="K14" s="52"/>
    </row>
    <row r="15" spans="1:11" ht="12.75" customHeight="1">
      <c r="A15" s="2" t="s">
        <v>23</v>
      </c>
      <c r="B15" s="1" t="s">
        <v>27</v>
      </c>
      <c r="C15" s="4" t="s">
        <v>62</v>
      </c>
      <c r="D15" s="16">
        <v>230.6</v>
      </c>
      <c r="E15" s="16">
        <f>D15/12*11</f>
        <v>211.38333333333333</v>
      </c>
      <c r="F15" s="16">
        <v>110.5</v>
      </c>
      <c r="G15" s="19">
        <f t="shared" si="2"/>
        <v>-100.88333333333333</v>
      </c>
      <c r="H15" s="19">
        <f t="shared" si="3"/>
        <v>52.274698415201449</v>
      </c>
      <c r="I15" s="30"/>
    </row>
    <row r="16" spans="1:11" ht="12.75" customHeight="1">
      <c r="A16" s="2" t="s">
        <v>24</v>
      </c>
      <c r="B16" s="1" t="s">
        <v>19</v>
      </c>
      <c r="C16" s="4" t="s">
        <v>62</v>
      </c>
      <c r="D16" s="16">
        <v>38162.1</v>
      </c>
      <c r="E16" s="16">
        <f t="shared" ref="E16:E19" si="4">D16/12*11</f>
        <v>34981.924999999996</v>
      </c>
      <c r="F16" s="16">
        <v>49092.7</v>
      </c>
      <c r="G16" s="19">
        <f t="shared" si="2"/>
        <v>14110.775000000001</v>
      </c>
      <c r="H16" s="19">
        <f t="shared" si="3"/>
        <v>140.33733135040453</v>
      </c>
      <c r="I16" s="30"/>
    </row>
    <row r="17" spans="1:15" ht="12.75" customHeight="1">
      <c r="A17" s="2" t="s">
        <v>28</v>
      </c>
      <c r="B17" s="1" t="s">
        <v>1</v>
      </c>
      <c r="C17" s="4" t="s">
        <v>62</v>
      </c>
      <c r="D17" s="16">
        <v>164350</v>
      </c>
      <c r="E17" s="16">
        <f t="shared" si="4"/>
        <v>150654.16666666669</v>
      </c>
      <c r="F17" s="16">
        <v>152711.70000000001</v>
      </c>
      <c r="G17" s="19">
        <f t="shared" si="2"/>
        <v>2057.5333333333256</v>
      </c>
      <c r="H17" s="19">
        <f t="shared" si="3"/>
        <v>101.36573277650247</v>
      </c>
      <c r="I17" s="30"/>
      <c r="L17" s="52"/>
      <c r="N17" s="52"/>
    </row>
    <row r="18" spans="1:15" ht="12.75" customHeight="1">
      <c r="A18" s="2" t="s">
        <v>29</v>
      </c>
      <c r="B18" s="1" t="s">
        <v>2</v>
      </c>
      <c r="C18" s="4" t="s">
        <v>62</v>
      </c>
      <c r="D18" s="16">
        <v>12685.3</v>
      </c>
      <c r="E18" s="16">
        <f t="shared" si="4"/>
        <v>11628.191666666668</v>
      </c>
      <c r="F18" s="16">
        <v>10344.5</v>
      </c>
      <c r="G18" s="19">
        <f t="shared" si="2"/>
        <v>-1283.6916666666675</v>
      </c>
      <c r="H18" s="19">
        <f t="shared" si="3"/>
        <v>88.960521949887578</v>
      </c>
      <c r="I18" s="30"/>
      <c r="O18" s="52"/>
    </row>
    <row r="19" spans="1:15" ht="12.75" customHeight="1">
      <c r="A19" s="2" t="s">
        <v>128</v>
      </c>
      <c r="B19" s="1" t="s">
        <v>85</v>
      </c>
      <c r="C19" s="4" t="s">
        <v>62</v>
      </c>
      <c r="D19" s="16">
        <v>39.5</v>
      </c>
      <c r="E19" s="16">
        <f t="shared" si="4"/>
        <v>36.208333333333329</v>
      </c>
      <c r="F19" s="16">
        <v>8.5</v>
      </c>
      <c r="G19" s="19">
        <f t="shared" si="2"/>
        <v>-27.708333333333329</v>
      </c>
      <c r="H19" s="19">
        <f t="shared" si="3"/>
        <v>23.475258918296895</v>
      </c>
      <c r="I19" s="30"/>
      <c r="O19" s="52"/>
    </row>
    <row r="20" spans="1:15" ht="12.75" customHeight="1">
      <c r="A20" s="63" t="s">
        <v>3</v>
      </c>
      <c r="B20" s="5" t="s">
        <v>20</v>
      </c>
      <c r="C20" s="66" t="s">
        <v>62</v>
      </c>
      <c r="D20" s="21">
        <f>D21+D24+D25+D26+D29+D30</f>
        <v>226193.6</v>
      </c>
      <c r="E20" s="21">
        <f>E21+E24+E25+E26+E29+E30</f>
        <v>207344.13333333336</v>
      </c>
      <c r="F20" s="21">
        <f>F21+F24+F25+F26+F29+F30</f>
        <v>261895.4</v>
      </c>
      <c r="G20" s="25">
        <f t="shared" si="2"/>
        <v>54551.266666666634</v>
      </c>
      <c r="H20" s="25">
        <f t="shared" si="3"/>
        <v>126.30952985728716</v>
      </c>
      <c r="I20" s="30"/>
      <c r="J20" s="41"/>
      <c r="K20" s="41"/>
    </row>
    <row r="21" spans="1:15" ht="12.75" customHeight="1">
      <c r="A21" s="2" t="s">
        <v>64</v>
      </c>
      <c r="B21" s="1" t="s">
        <v>299</v>
      </c>
      <c r="C21" s="4" t="s">
        <v>62</v>
      </c>
      <c r="D21" s="16">
        <v>168007.2</v>
      </c>
      <c r="E21" s="16">
        <f>D21/12*11</f>
        <v>154006.6</v>
      </c>
      <c r="F21" s="16">
        <v>234547</v>
      </c>
      <c r="G21" s="19">
        <f t="shared" si="2"/>
        <v>80540.399999999994</v>
      </c>
      <c r="H21" s="19">
        <f t="shared" si="3"/>
        <v>152.2967197509717</v>
      </c>
      <c r="I21" s="30"/>
    </row>
    <row r="22" spans="1:15" ht="12.75" customHeight="1">
      <c r="A22" s="2"/>
      <c r="B22" s="1" t="s">
        <v>111</v>
      </c>
      <c r="C22" s="4" t="s">
        <v>110</v>
      </c>
      <c r="D22" s="17">
        <f>D21/D23/12*1000</f>
        <v>92109.210526315786</v>
      </c>
      <c r="E22" s="17">
        <f>D22</f>
        <v>92109.210526315786</v>
      </c>
      <c r="F22" s="17">
        <f>F21/F23/11*1000</f>
        <v>119789.07048008172</v>
      </c>
      <c r="G22" s="19">
        <f t="shared" si="2"/>
        <v>27679.859953765932</v>
      </c>
      <c r="H22" s="19">
        <f t="shared" si="3"/>
        <v>130.05113147273991</v>
      </c>
      <c r="I22" s="30"/>
    </row>
    <row r="23" spans="1:15" ht="12.75" customHeight="1">
      <c r="A23" s="2"/>
      <c r="B23" s="1" t="s">
        <v>113</v>
      </c>
      <c r="C23" s="4" t="s">
        <v>112</v>
      </c>
      <c r="D23" s="17">
        <v>152</v>
      </c>
      <c r="E23" s="17">
        <v>188</v>
      </c>
      <c r="F23" s="17">
        <v>178</v>
      </c>
      <c r="G23" s="19">
        <f t="shared" si="2"/>
        <v>-10</v>
      </c>
      <c r="H23" s="19">
        <f t="shared" si="3"/>
        <v>94.680851063829792</v>
      </c>
      <c r="I23" s="30"/>
    </row>
    <row r="24" spans="1:15" ht="12.75" customHeight="1">
      <c r="A24" s="2" t="s">
        <v>65</v>
      </c>
      <c r="B24" s="1" t="s">
        <v>22</v>
      </c>
      <c r="C24" s="4" t="s">
        <v>62</v>
      </c>
      <c r="D24" s="16">
        <v>14364.6</v>
      </c>
      <c r="E24" s="16">
        <f>D24/12*11</f>
        <v>13167.55</v>
      </c>
      <c r="F24" s="16">
        <v>20889.599999999999</v>
      </c>
      <c r="G24" s="19">
        <f t="shared" si="2"/>
        <v>7722.0499999999993</v>
      </c>
      <c r="H24" s="19">
        <f t="shared" si="3"/>
        <v>158.64454663168166</v>
      </c>
      <c r="I24" s="30"/>
    </row>
    <row r="25" spans="1:15" ht="12.75" customHeight="1">
      <c r="A25" s="2" t="s">
        <v>88</v>
      </c>
      <c r="B25" s="1" t="s">
        <v>133</v>
      </c>
      <c r="C25" s="4" t="s">
        <v>62</v>
      </c>
      <c r="D25" s="16">
        <v>4642.3</v>
      </c>
      <c r="E25" s="16">
        <f t="shared" ref="E25:E26" si="5">D25/12*11</f>
        <v>4255.4416666666666</v>
      </c>
      <c r="F25" s="16">
        <v>6458.8</v>
      </c>
      <c r="G25" s="19">
        <f t="shared" si="2"/>
        <v>2203.3583333333336</v>
      </c>
      <c r="H25" s="19">
        <f t="shared" si="3"/>
        <v>151.77743007482576</v>
      </c>
      <c r="I25" s="30"/>
    </row>
    <row r="26" spans="1:15" ht="12.75" hidden="1" customHeight="1">
      <c r="A26" s="2" t="s">
        <v>89</v>
      </c>
      <c r="B26" s="1" t="s">
        <v>114</v>
      </c>
      <c r="C26" s="4" t="s">
        <v>62</v>
      </c>
      <c r="D26" s="16">
        <v>35413.800000000003</v>
      </c>
      <c r="E26" s="16">
        <f t="shared" si="5"/>
        <v>32462.65</v>
      </c>
      <c r="F26" s="16">
        <v>0</v>
      </c>
      <c r="G26" s="19">
        <f t="shared" si="2"/>
        <v>-32462.65</v>
      </c>
      <c r="H26" s="19">
        <f t="shared" si="3"/>
        <v>0</v>
      </c>
      <c r="I26" s="30"/>
    </row>
    <row r="27" spans="1:15" ht="12.75" hidden="1" customHeight="1">
      <c r="A27" s="2"/>
      <c r="B27" s="1" t="s">
        <v>111</v>
      </c>
      <c r="C27" s="4" t="s">
        <v>110</v>
      </c>
      <c r="D27" s="17">
        <f>D26/D28/12*1000</f>
        <v>81976.388888888891</v>
      </c>
      <c r="E27" s="16">
        <f>D27</f>
        <v>81976.388888888891</v>
      </c>
      <c r="F27" s="17">
        <f>F26/F28/10*1000</f>
        <v>0</v>
      </c>
      <c r="G27" s="19">
        <f t="shared" si="2"/>
        <v>-81976.388888888891</v>
      </c>
      <c r="H27" s="19">
        <f t="shared" si="3"/>
        <v>0</v>
      </c>
      <c r="I27" s="30"/>
    </row>
    <row r="28" spans="1:15" ht="12.75" hidden="1" customHeight="1">
      <c r="A28" s="2"/>
      <c r="B28" s="1" t="s">
        <v>127</v>
      </c>
      <c r="C28" s="4" t="s">
        <v>112</v>
      </c>
      <c r="D28" s="16">
        <v>36</v>
      </c>
      <c r="E28" s="16">
        <f>D28</f>
        <v>36</v>
      </c>
      <c r="F28" s="16">
        <v>34</v>
      </c>
      <c r="G28" s="19">
        <f t="shared" si="2"/>
        <v>-2</v>
      </c>
      <c r="H28" s="19">
        <f t="shared" si="3"/>
        <v>94.444444444444443</v>
      </c>
      <c r="I28" s="30"/>
    </row>
    <row r="29" spans="1:15" ht="12.75" hidden="1" customHeight="1">
      <c r="A29" s="2" t="s">
        <v>129</v>
      </c>
      <c r="B29" s="1" t="s">
        <v>22</v>
      </c>
      <c r="C29" s="4" t="s">
        <v>62</v>
      </c>
      <c r="D29" s="16">
        <v>3027.9</v>
      </c>
      <c r="E29" s="16">
        <f>D29/12*11</f>
        <v>2775.5750000000003</v>
      </c>
      <c r="F29" s="16">
        <v>0</v>
      </c>
      <c r="G29" s="19">
        <f t="shared" si="2"/>
        <v>-2775.5750000000003</v>
      </c>
      <c r="H29" s="19">
        <f t="shared" si="3"/>
        <v>0</v>
      </c>
      <c r="I29" s="30"/>
    </row>
    <row r="30" spans="1:15" ht="12.75" hidden="1" customHeight="1">
      <c r="A30" s="2" t="s">
        <v>157</v>
      </c>
      <c r="B30" s="1" t="s">
        <v>133</v>
      </c>
      <c r="C30" s="4" t="s">
        <v>62</v>
      </c>
      <c r="D30" s="16">
        <v>737.8</v>
      </c>
      <c r="E30" s="16">
        <f t="shared" ref="E30:E32" si="6">D30/12*11</f>
        <v>676.31666666666661</v>
      </c>
      <c r="F30" s="16">
        <v>0</v>
      </c>
      <c r="G30" s="19">
        <f t="shared" si="2"/>
        <v>-676.31666666666661</v>
      </c>
      <c r="H30" s="19">
        <f t="shared" si="3"/>
        <v>0</v>
      </c>
      <c r="I30" s="30"/>
    </row>
    <row r="31" spans="1:15" ht="12.75" customHeight="1">
      <c r="A31" s="63" t="s">
        <v>5</v>
      </c>
      <c r="B31" s="5" t="s">
        <v>66</v>
      </c>
      <c r="C31" s="66" t="s">
        <v>62</v>
      </c>
      <c r="D31" s="15">
        <v>341257</v>
      </c>
      <c r="E31" s="15">
        <f t="shared" si="6"/>
        <v>312818.91666666663</v>
      </c>
      <c r="F31" s="15">
        <v>312818.90000000002</v>
      </c>
      <c r="G31" s="25">
        <f t="shared" si="2"/>
        <v>-1.6666666604578495E-2</v>
      </c>
      <c r="H31" s="25">
        <f t="shared" si="3"/>
        <v>99.999994672103981</v>
      </c>
      <c r="I31" s="30"/>
      <c r="J31" s="41"/>
    </row>
    <row r="32" spans="1:15" ht="12.75" customHeight="1">
      <c r="A32" s="63" t="s">
        <v>7</v>
      </c>
      <c r="B32" s="5" t="s">
        <v>4</v>
      </c>
      <c r="C32" s="66" t="s">
        <v>62</v>
      </c>
      <c r="D32" s="15">
        <v>24936.7</v>
      </c>
      <c r="E32" s="15">
        <f t="shared" si="6"/>
        <v>22858.641666666666</v>
      </c>
      <c r="F32" s="15">
        <v>31796.3</v>
      </c>
      <c r="G32" s="25">
        <f t="shared" si="2"/>
        <v>8937.6583333333328</v>
      </c>
      <c r="H32" s="25">
        <f t="shared" si="3"/>
        <v>139.09969132753221</v>
      </c>
      <c r="I32" s="30"/>
    </row>
    <row r="33" spans="1:9" ht="12.75" customHeight="1">
      <c r="A33" s="63" t="s">
        <v>9</v>
      </c>
      <c r="B33" s="5" t="s">
        <v>67</v>
      </c>
      <c r="C33" s="66" t="s">
        <v>62</v>
      </c>
      <c r="D33" s="21">
        <f t="shared" ref="D33:E33" si="7">D34+D35+D36+D37+D42+D43</f>
        <v>44998.399999999994</v>
      </c>
      <c r="E33" s="21">
        <f t="shared" si="7"/>
        <v>41248.533333333333</v>
      </c>
      <c r="F33" s="21">
        <f>F34+F35+F36+F37+F42+F43</f>
        <v>58441.8</v>
      </c>
      <c r="G33" s="25">
        <f t="shared" si="2"/>
        <v>17193.26666666667</v>
      </c>
      <c r="H33" s="25">
        <f t="shared" si="3"/>
        <v>141.6821284958819</v>
      </c>
      <c r="I33" s="30"/>
    </row>
    <row r="34" spans="1:9" ht="12.75" customHeight="1">
      <c r="A34" s="2" t="s">
        <v>35</v>
      </c>
      <c r="B34" s="1" t="s">
        <v>68</v>
      </c>
      <c r="C34" s="4" t="s">
        <v>62</v>
      </c>
      <c r="D34" s="16">
        <v>144.6</v>
      </c>
      <c r="E34" s="16">
        <f>D34/12*11</f>
        <v>132.54999999999998</v>
      </c>
      <c r="F34" s="16">
        <v>128.4</v>
      </c>
      <c r="G34" s="19">
        <f t="shared" si="2"/>
        <v>-4.1499999999999773</v>
      </c>
      <c r="H34" s="19">
        <f t="shared" si="3"/>
        <v>96.86910599773671</v>
      </c>
      <c r="I34" s="30"/>
    </row>
    <row r="35" spans="1:9" ht="12.75" customHeight="1">
      <c r="A35" s="2" t="s">
        <v>36</v>
      </c>
      <c r="B35" s="1" t="s">
        <v>31</v>
      </c>
      <c r="C35" s="4" t="s">
        <v>62</v>
      </c>
      <c r="D35" s="16">
        <v>47</v>
      </c>
      <c r="E35" s="16">
        <f t="shared" ref="E35:E42" si="8">D35/12*11</f>
        <v>43.083333333333329</v>
      </c>
      <c r="F35" s="16">
        <v>32</v>
      </c>
      <c r="G35" s="19">
        <f t="shared" si="2"/>
        <v>-11.083333333333329</v>
      </c>
      <c r="H35" s="19">
        <f t="shared" si="3"/>
        <v>74.274661508704071</v>
      </c>
      <c r="I35" s="30"/>
    </row>
    <row r="36" spans="1:9" ht="12.75" customHeight="1">
      <c r="A36" s="2" t="s">
        <v>37</v>
      </c>
      <c r="B36" s="1" t="s">
        <v>69</v>
      </c>
      <c r="C36" s="4" t="s">
        <v>62</v>
      </c>
      <c r="D36" s="16">
        <v>3724.4</v>
      </c>
      <c r="E36" s="16">
        <f t="shared" si="8"/>
        <v>3414.0333333333333</v>
      </c>
      <c r="F36" s="16">
        <v>4637.8999999999996</v>
      </c>
      <c r="G36" s="19">
        <f t="shared" si="2"/>
        <v>1223.8666666666663</v>
      </c>
      <c r="H36" s="19">
        <f t="shared" si="3"/>
        <v>135.84811708536336</v>
      </c>
      <c r="I36" s="30"/>
    </row>
    <row r="37" spans="1:9" ht="12.75" customHeight="1">
      <c r="A37" s="2" t="s">
        <v>39</v>
      </c>
      <c r="B37" s="1" t="s">
        <v>32</v>
      </c>
      <c r="C37" s="4" t="s">
        <v>62</v>
      </c>
      <c r="D37" s="16">
        <v>7423</v>
      </c>
      <c r="E37" s="16">
        <f t="shared" si="8"/>
        <v>6804.416666666667</v>
      </c>
      <c r="F37" s="16">
        <v>7659.1</v>
      </c>
      <c r="G37" s="19">
        <f>F37-E37</f>
        <v>854.68333333333339</v>
      </c>
      <c r="H37" s="19">
        <f t="shared" si="3"/>
        <v>112.56071424197518</v>
      </c>
      <c r="I37" s="30"/>
    </row>
    <row r="38" spans="1:9" ht="12.75" hidden="1" customHeight="1">
      <c r="A38" s="2"/>
      <c r="B38" s="6" t="s">
        <v>147</v>
      </c>
      <c r="C38" s="4" t="s">
        <v>62</v>
      </c>
      <c r="D38" s="16"/>
      <c r="E38" s="16">
        <f t="shared" si="8"/>
        <v>0</v>
      </c>
      <c r="F38" s="16"/>
      <c r="G38" s="19">
        <f t="shared" si="2"/>
        <v>0</v>
      </c>
      <c r="H38" s="19" t="e">
        <f t="shared" si="3"/>
        <v>#DIV/0!</v>
      </c>
      <c r="I38" s="30"/>
    </row>
    <row r="39" spans="1:9" ht="12.75" hidden="1" customHeight="1">
      <c r="A39" s="2"/>
      <c r="B39" s="7" t="s">
        <v>148</v>
      </c>
      <c r="C39" s="4" t="s">
        <v>62</v>
      </c>
      <c r="D39" s="16"/>
      <c r="E39" s="16">
        <f t="shared" si="8"/>
        <v>0</v>
      </c>
      <c r="F39" s="16"/>
      <c r="G39" s="19">
        <f t="shared" si="2"/>
        <v>0</v>
      </c>
      <c r="H39" s="19" t="e">
        <f t="shared" si="3"/>
        <v>#DIV/0!</v>
      </c>
      <c r="I39" s="30"/>
    </row>
    <row r="40" spans="1:9" ht="12.75" hidden="1" customHeight="1">
      <c r="A40" s="2"/>
      <c r="B40" s="7" t="s">
        <v>149</v>
      </c>
      <c r="C40" s="4" t="s">
        <v>62</v>
      </c>
      <c r="D40" s="16"/>
      <c r="E40" s="16">
        <f t="shared" si="8"/>
        <v>0</v>
      </c>
      <c r="F40" s="16"/>
      <c r="G40" s="19">
        <f t="shared" si="2"/>
        <v>0</v>
      </c>
      <c r="H40" s="19" t="e">
        <f t="shared" si="3"/>
        <v>#DIV/0!</v>
      </c>
      <c r="I40" s="30"/>
    </row>
    <row r="41" spans="1:9" ht="12.75" hidden="1" customHeight="1">
      <c r="A41" s="2"/>
      <c r="B41" s="7" t="s">
        <v>152</v>
      </c>
      <c r="C41" s="4" t="s">
        <v>62</v>
      </c>
      <c r="D41" s="16"/>
      <c r="E41" s="16">
        <f t="shared" si="8"/>
        <v>0</v>
      </c>
      <c r="F41" s="16"/>
      <c r="G41" s="19">
        <f t="shared" si="2"/>
        <v>0</v>
      </c>
      <c r="H41" s="19" t="e">
        <f t="shared" si="3"/>
        <v>#DIV/0!</v>
      </c>
      <c r="I41" s="30"/>
    </row>
    <row r="42" spans="1:9" ht="12.75" customHeight="1">
      <c r="A42" s="2" t="s">
        <v>40</v>
      </c>
      <c r="B42" s="1" t="s">
        <v>33</v>
      </c>
      <c r="C42" s="4" t="s">
        <v>62</v>
      </c>
      <c r="D42" s="16">
        <v>27829.200000000001</v>
      </c>
      <c r="E42" s="16">
        <f t="shared" si="8"/>
        <v>25510.1</v>
      </c>
      <c r="F42" s="16">
        <v>18641.900000000001</v>
      </c>
      <c r="G42" s="19">
        <f t="shared" si="2"/>
        <v>-6868.1999999999971</v>
      </c>
      <c r="H42" s="19">
        <f t="shared" si="3"/>
        <v>73.07654615230831</v>
      </c>
      <c r="I42" s="30"/>
    </row>
    <row r="43" spans="1:9" ht="12.75" customHeight="1">
      <c r="A43" s="2" t="s">
        <v>41</v>
      </c>
      <c r="B43" s="1" t="s">
        <v>169</v>
      </c>
      <c r="C43" s="4" t="s">
        <v>62</v>
      </c>
      <c r="D43" s="22">
        <f t="shared" ref="D43:E43" si="9">SUM(D44:D82)</f>
        <v>5830.2</v>
      </c>
      <c r="E43" s="22">
        <f t="shared" si="9"/>
        <v>5344.3499999999995</v>
      </c>
      <c r="F43" s="22">
        <f>SUM(F44:F82)</f>
        <v>27342.5</v>
      </c>
      <c r="G43" s="19">
        <f t="shared" si="2"/>
        <v>21998.15</v>
      </c>
      <c r="H43" s="19">
        <f t="shared" si="3"/>
        <v>511.61507012078181</v>
      </c>
      <c r="I43" s="30"/>
    </row>
    <row r="44" spans="1:9" ht="12.75" customHeight="1">
      <c r="A44" s="2" t="s">
        <v>245</v>
      </c>
      <c r="B44" s="1" t="s">
        <v>91</v>
      </c>
      <c r="C44" s="4" t="s">
        <v>62</v>
      </c>
      <c r="D44" s="16">
        <v>0.8</v>
      </c>
      <c r="E44" s="16">
        <f>D44/12*11</f>
        <v>0.73333333333333328</v>
      </c>
      <c r="F44" s="16">
        <v>226.5</v>
      </c>
      <c r="G44" s="19">
        <f t="shared" si="2"/>
        <v>225.76666666666668</v>
      </c>
      <c r="H44" s="19">
        <f t="shared" si="3"/>
        <v>30886.363636363636</v>
      </c>
      <c r="I44" s="30"/>
    </row>
    <row r="45" spans="1:9" ht="12.75" customHeight="1">
      <c r="A45" s="2" t="s">
        <v>246</v>
      </c>
      <c r="B45" s="1" t="s">
        <v>8</v>
      </c>
      <c r="C45" s="4" t="s">
        <v>62</v>
      </c>
      <c r="D45" s="16">
        <v>277.39999999999998</v>
      </c>
      <c r="E45" s="16">
        <f t="shared" ref="E45:E75" si="10">D45/12*11</f>
        <v>254.2833333333333</v>
      </c>
      <c r="F45" s="16">
        <v>530.1</v>
      </c>
      <c r="G45" s="19">
        <f t="shared" si="2"/>
        <v>275.81666666666672</v>
      </c>
      <c r="H45" s="19">
        <f t="shared" si="3"/>
        <v>208.46824408468248</v>
      </c>
      <c r="I45" s="30"/>
    </row>
    <row r="46" spans="1:9" ht="12.75" customHeight="1">
      <c r="A46" s="2" t="s">
        <v>247</v>
      </c>
      <c r="B46" s="1" t="s">
        <v>11</v>
      </c>
      <c r="C46" s="4" t="s">
        <v>62</v>
      </c>
      <c r="D46" s="16">
        <v>150.30000000000001</v>
      </c>
      <c r="E46" s="16">
        <f t="shared" si="10"/>
        <v>137.77500000000001</v>
      </c>
      <c r="F46" s="16">
        <v>152.30000000000001</v>
      </c>
      <c r="G46" s="19">
        <f t="shared" si="2"/>
        <v>14.525000000000006</v>
      </c>
      <c r="H46" s="19">
        <f t="shared" si="3"/>
        <v>110.54255126111414</v>
      </c>
      <c r="I46" s="30"/>
    </row>
    <row r="47" spans="1:9" ht="12.75" customHeight="1">
      <c r="A47" s="2" t="s">
        <v>248</v>
      </c>
      <c r="B47" s="1" t="s">
        <v>117</v>
      </c>
      <c r="C47" s="4" t="s">
        <v>62</v>
      </c>
      <c r="D47" s="16">
        <v>48</v>
      </c>
      <c r="E47" s="16">
        <f t="shared" si="10"/>
        <v>44</v>
      </c>
      <c r="F47" s="16">
        <v>174.5</v>
      </c>
      <c r="G47" s="19">
        <f t="shared" si="2"/>
        <v>130.5</v>
      </c>
      <c r="H47" s="19">
        <f t="shared" si="3"/>
        <v>396.59090909090907</v>
      </c>
      <c r="I47" s="30"/>
    </row>
    <row r="48" spans="1:9" ht="12.75" customHeight="1">
      <c r="A48" s="2" t="s">
        <v>249</v>
      </c>
      <c r="B48" s="1" t="s">
        <v>119</v>
      </c>
      <c r="C48" s="4" t="s">
        <v>62</v>
      </c>
      <c r="D48" s="16">
        <v>2139.6</v>
      </c>
      <c r="E48" s="16">
        <f t="shared" si="10"/>
        <v>1961.2999999999997</v>
      </c>
      <c r="F48" s="16">
        <v>708.7</v>
      </c>
      <c r="G48" s="19">
        <f t="shared" si="2"/>
        <v>-1252.5999999999997</v>
      </c>
      <c r="H48" s="19">
        <v>0</v>
      </c>
      <c r="I48" s="30"/>
    </row>
    <row r="49" spans="1:9" ht="12.75" customHeight="1">
      <c r="A49" s="2" t="s">
        <v>250</v>
      </c>
      <c r="B49" s="1" t="s">
        <v>164</v>
      </c>
      <c r="C49" s="4" t="s">
        <v>62</v>
      </c>
      <c r="D49" s="17">
        <v>0</v>
      </c>
      <c r="E49" s="16">
        <f t="shared" si="10"/>
        <v>0</v>
      </c>
      <c r="F49" s="16">
        <v>9207.2999999999993</v>
      </c>
      <c r="G49" s="19">
        <f t="shared" si="2"/>
        <v>9207.2999999999993</v>
      </c>
      <c r="H49" s="19">
        <v>0</v>
      </c>
      <c r="I49" s="30"/>
    </row>
    <row r="50" spans="1:9" ht="24" customHeight="1">
      <c r="A50" s="2" t="s">
        <v>251</v>
      </c>
      <c r="B50" s="7" t="s">
        <v>163</v>
      </c>
      <c r="C50" s="4" t="s">
        <v>62</v>
      </c>
      <c r="D50" s="16">
        <v>145.5</v>
      </c>
      <c r="E50" s="16">
        <f t="shared" si="10"/>
        <v>133.375</v>
      </c>
      <c r="F50" s="16">
        <v>31.1</v>
      </c>
      <c r="G50" s="17">
        <f t="shared" si="2"/>
        <v>-102.27500000000001</v>
      </c>
      <c r="H50" s="17">
        <f t="shared" si="3"/>
        <v>23.317713214620433</v>
      </c>
      <c r="I50" s="30"/>
    </row>
    <row r="51" spans="1:9" ht="12.75" customHeight="1">
      <c r="A51" s="2" t="s">
        <v>252</v>
      </c>
      <c r="B51" s="6" t="s">
        <v>165</v>
      </c>
      <c r="C51" s="4" t="s">
        <v>62</v>
      </c>
      <c r="D51" s="17">
        <v>0</v>
      </c>
      <c r="E51" s="16">
        <f t="shared" si="10"/>
        <v>0</v>
      </c>
      <c r="F51" s="17">
        <v>0</v>
      </c>
      <c r="G51" s="19">
        <f t="shared" si="2"/>
        <v>0</v>
      </c>
      <c r="H51" s="19">
        <v>0</v>
      </c>
      <c r="I51" s="30"/>
    </row>
    <row r="52" spans="1:9" ht="12.75" customHeight="1">
      <c r="A52" s="2" t="s">
        <v>253</v>
      </c>
      <c r="B52" s="27" t="s">
        <v>166</v>
      </c>
      <c r="C52" s="4" t="s">
        <v>62</v>
      </c>
      <c r="D52" s="16">
        <v>50.2</v>
      </c>
      <c r="E52" s="16">
        <f t="shared" si="10"/>
        <v>46.016666666666666</v>
      </c>
      <c r="F52" s="16">
        <v>40.9</v>
      </c>
      <c r="G52" s="19">
        <f t="shared" si="2"/>
        <v>-5.1166666666666671</v>
      </c>
      <c r="H52" s="19">
        <f t="shared" si="3"/>
        <v>88.880840275262585</v>
      </c>
      <c r="I52" s="30"/>
    </row>
    <row r="53" spans="1:9" ht="12.75" customHeight="1">
      <c r="A53" s="2" t="s">
        <v>254</v>
      </c>
      <c r="B53" s="6" t="s">
        <v>190</v>
      </c>
      <c r="C53" s="4" t="s">
        <v>62</v>
      </c>
      <c r="D53" s="16">
        <v>8.6</v>
      </c>
      <c r="E53" s="16">
        <f t="shared" si="10"/>
        <v>7.8833333333333337</v>
      </c>
      <c r="F53" s="17">
        <v>0</v>
      </c>
      <c r="G53" s="19">
        <f t="shared" si="2"/>
        <v>-7.8833333333333337</v>
      </c>
      <c r="H53" s="19">
        <v>0</v>
      </c>
      <c r="I53" s="30"/>
    </row>
    <row r="54" spans="1:9" ht="12.75" customHeight="1">
      <c r="A54" s="2" t="s">
        <v>255</v>
      </c>
      <c r="B54" s="27" t="s">
        <v>170</v>
      </c>
      <c r="C54" s="4" t="s">
        <v>62</v>
      </c>
      <c r="D54" s="16">
        <v>251.6</v>
      </c>
      <c r="E54" s="16">
        <f t="shared" si="10"/>
        <v>230.63333333333333</v>
      </c>
      <c r="F54" s="17">
        <v>0</v>
      </c>
      <c r="G54" s="19">
        <f t="shared" si="2"/>
        <v>-230.63333333333333</v>
      </c>
      <c r="H54" s="19">
        <v>0</v>
      </c>
      <c r="I54" s="30"/>
    </row>
    <row r="55" spans="1:9" ht="12.75" customHeight="1">
      <c r="A55" s="2" t="s">
        <v>256</v>
      </c>
      <c r="B55" s="6" t="s">
        <v>171</v>
      </c>
      <c r="C55" s="4" t="s">
        <v>62</v>
      </c>
      <c r="D55" s="17">
        <v>0</v>
      </c>
      <c r="E55" s="16">
        <f t="shared" si="10"/>
        <v>0</v>
      </c>
      <c r="F55" s="17">
        <v>0</v>
      </c>
      <c r="G55" s="19">
        <f t="shared" si="2"/>
        <v>0</v>
      </c>
      <c r="H55" s="19">
        <v>0</v>
      </c>
      <c r="I55" s="30"/>
    </row>
    <row r="56" spans="1:9" ht="12.75" customHeight="1">
      <c r="A56" s="2" t="s">
        <v>257</v>
      </c>
      <c r="B56" s="6" t="s">
        <v>145</v>
      </c>
      <c r="C56" s="4" t="s">
        <v>62</v>
      </c>
      <c r="D56" s="16">
        <v>4</v>
      </c>
      <c r="E56" s="16">
        <f t="shared" si="10"/>
        <v>3.6666666666666665</v>
      </c>
      <c r="F56" s="16">
        <v>19.100000000000001</v>
      </c>
      <c r="G56" s="19">
        <f t="shared" si="2"/>
        <v>15.433333333333335</v>
      </c>
      <c r="H56" s="19">
        <v>0</v>
      </c>
      <c r="I56" s="30"/>
    </row>
    <row r="57" spans="1:9" ht="12.75" customHeight="1">
      <c r="A57" s="2" t="s">
        <v>258</v>
      </c>
      <c r="B57" s="6" t="s">
        <v>168</v>
      </c>
      <c r="C57" s="4" t="s">
        <v>62</v>
      </c>
      <c r="D57" s="16">
        <v>50.6</v>
      </c>
      <c r="E57" s="16">
        <f t="shared" si="10"/>
        <v>46.383333333333333</v>
      </c>
      <c r="F57" s="16">
        <v>96.4</v>
      </c>
      <c r="G57" s="19">
        <f t="shared" si="2"/>
        <v>50.016666666666673</v>
      </c>
      <c r="H57" s="19">
        <f t="shared" si="3"/>
        <v>207.83327344592166</v>
      </c>
      <c r="I57" s="30"/>
    </row>
    <row r="58" spans="1:9" ht="12.75" customHeight="1">
      <c r="A58" s="2" t="s">
        <v>259</v>
      </c>
      <c r="B58" s="6" t="s">
        <v>160</v>
      </c>
      <c r="C58" s="4" t="s">
        <v>62</v>
      </c>
      <c r="D58" s="16">
        <v>286.3</v>
      </c>
      <c r="E58" s="16">
        <f t="shared" si="10"/>
        <v>262.44166666666666</v>
      </c>
      <c r="F58" s="16">
        <v>0</v>
      </c>
      <c r="G58" s="19">
        <f t="shared" si="2"/>
        <v>-262.44166666666666</v>
      </c>
      <c r="H58" s="19">
        <v>0</v>
      </c>
      <c r="I58" s="30"/>
    </row>
    <row r="59" spans="1:9" ht="12.75" customHeight="1">
      <c r="A59" s="2" t="s">
        <v>260</v>
      </c>
      <c r="B59" s="6" t="s">
        <v>298</v>
      </c>
      <c r="C59" s="4" t="s">
        <v>62</v>
      </c>
      <c r="D59" s="16">
        <v>10.6</v>
      </c>
      <c r="E59" s="16">
        <f t="shared" si="10"/>
        <v>9.7166666666666668</v>
      </c>
      <c r="F59" s="16">
        <v>20.100000000000001</v>
      </c>
      <c r="G59" s="19">
        <f t="shared" si="2"/>
        <v>10.383333333333335</v>
      </c>
      <c r="H59" s="19">
        <f t="shared" si="3"/>
        <v>206.86106346483709</v>
      </c>
      <c r="I59" s="30"/>
    </row>
    <row r="60" spans="1:9" ht="12.75" customHeight="1">
      <c r="A60" s="2" t="s">
        <v>261</v>
      </c>
      <c r="B60" s="6" t="s">
        <v>191</v>
      </c>
      <c r="C60" s="4" t="s">
        <v>62</v>
      </c>
      <c r="D60" s="16">
        <v>343.1</v>
      </c>
      <c r="E60" s="16">
        <f t="shared" si="10"/>
        <v>314.50833333333333</v>
      </c>
      <c r="F60" s="16">
        <v>1214.3</v>
      </c>
      <c r="G60" s="19">
        <f t="shared" si="2"/>
        <v>899.79166666666663</v>
      </c>
      <c r="H60" s="19">
        <f t="shared" si="3"/>
        <v>386.09469807371295</v>
      </c>
      <c r="I60" s="30"/>
    </row>
    <row r="61" spans="1:9" ht="12.75" customHeight="1">
      <c r="A61" s="2" t="s">
        <v>262</v>
      </c>
      <c r="B61" s="6" t="s">
        <v>173</v>
      </c>
      <c r="C61" s="4" t="s">
        <v>62</v>
      </c>
      <c r="D61" s="16">
        <v>2</v>
      </c>
      <c r="E61" s="16">
        <f t="shared" si="10"/>
        <v>1.8333333333333333</v>
      </c>
      <c r="F61" s="16">
        <v>9.8000000000000007</v>
      </c>
      <c r="G61" s="19">
        <f t="shared" si="2"/>
        <v>7.9666666666666677</v>
      </c>
      <c r="H61" s="19">
        <f t="shared" si="3"/>
        <v>534.54545454545462</v>
      </c>
      <c r="I61" s="30"/>
    </row>
    <row r="62" spans="1:9" ht="12.75" customHeight="1">
      <c r="A62" s="2" t="s">
        <v>263</v>
      </c>
      <c r="B62" s="7" t="s">
        <v>303</v>
      </c>
      <c r="C62" s="4" t="s">
        <v>62</v>
      </c>
      <c r="D62" s="16">
        <v>52.4</v>
      </c>
      <c r="E62" s="16">
        <f t="shared" si="10"/>
        <v>48.033333333333331</v>
      </c>
      <c r="F62" s="16">
        <v>209.3</v>
      </c>
      <c r="G62" s="19">
        <f t="shared" si="2"/>
        <v>161.26666666666668</v>
      </c>
      <c r="H62" s="19">
        <f t="shared" si="3"/>
        <v>435.73907009021519</v>
      </c>
      <c r="I62" s="30"/>
    </row>
    <row r="63" spans="1:9" ht="12.75" customHeight="1">
      <c r="A63" s="2" t="s">
        <v>264</v>
      </c>
      <c r="B63" s="7" t="s">
        <v>174</v>
      </c>
      <c r="C63" s="4" t="s">
        <v>62</v>
      </c>
      <c r="D63" s="16">
        <v>37.4</v>
      </c>
      <c r="E63" s="16">
        <f t="shared" si="10"/>
        <v>34.283333333333331</v>
      </c>
      <c r="F63" s="16">
        <v>0</v>
      </c>
      <c r="G63" s="19">
        <f t="shared" si="2"/>
        <v>-34.283333333333331</v>
      </c>
      <c r="H63" s="19">
        <f t="shared" si="3"/>
        <v>0</v>
      </c>
      <c r="I63" s="30"/>
    </row>
    <row r="64" spans="1:9" ht="12.75" customHeight="1">
      <c r="A64" s="2" t="s">
        <v>265</v>
      </c>
      <c r="B64" s="7" t="s">
        <v>185</v>
      </c>
      <c r="C64" s="4" t="s">
        <v>62</v>
      </c>
      <c r="D64" s="17">
        <v>0</v>
      </c>
      <c r="E64" s="16">
        <f t="shared" si="10"/>
        <v>0</v>
      </c>
      <c r="F64" s="16">
        <v>4218.3</v>
      </c>
      <c r="G64" s="19">
        <f t="shared" si="2"/>
        <v>4218.3</v>
      </c>
      <c r="H64" s="19">
        <v>0</v>
      </c>
      <c r="I64" s="30"/>
    </row>
    <row r="65" spans="1:9" ht="12.75" customHeight="1">
      <c r="A65" s="2" t="s">
        <v>266</v>
      </c>
      <c r="B65" s="6" t="s">
        <v>135</v>
      </c>
      <c r="C65" s="4" t="s">
        <v>62</v>
      </c>
      <c r="D65" s="16">
        <v>415.8</v>
      </c>
      <c r="E65" s="16">
        <f t="shared" si="10"/>
        <v>381.15</v>
      </c>
      <c r="F65" s="16">
        <v>875</v>
      </c>
      <c r="G65" s="19">
        <f t="shared" si="2"/>
        <v>493.85</v>
      </c>
      <c r="H65" s="19">
        <v>0</v>
      </c>
      <c r="I65" s="30"/>
    </row>
    <row r="66" spans="1:9" ht="12.75" customHeight="1">
      <c r="A66" s="2" t="s">
        <v>267</v>
      </c>
      <c r="B66" s="6" t="s">
        <v>142</v>
      </c>
      <c r="C66" s="4" t="s">
        <v>62</v>
      </c>
      <c r="D66" s="16">
        <v>30.6</v>
      </c>
      <c r="E66" s="16">
        <f t="shared" si="10"/>
        <v>28.050000000000004</v>
      </c>
      <c r="F66" s="16">
        <v>0</v>
      </c>
      <c r="G66" s="19">
        <f t="shared" si="2"/>
        <v>-28.050000000000004</v>
      </c>
      <c r="H66" s="19">
        <f t="shared" si="3"/>
        <v>0</v>
      </c>
      <c r="I66" s="30"/>
    </row>
    <row r="67" spans="1:9" ht="12.75" customHeight="1">
      <c r="A67" s="2" t="s">
        <v>268</v>
      </c>
      <c r="B67" s="6" t="s">
        <v>188</v>
      </c>
      <c r="C67" s="4" t="s">
        <v>62</v>
      </c>
      <c r="D67" s="16">
        <v>17.399999999999999</v>
      </c>
      <c r="E67" s="16">
        <f t="shared" si="10"/>
        <v>15.95</v>
      </c>
      <c r="F67" s="17">
        <v>0</v>
      </c>
      <c r="G67" s="19">
        <f t="shared" si="2"/>
        <v>-15.95</v>
      </c>
      <c r="H67" s="19">
        <v>0</v>
      </c>
      <c r="I67" s="30"/>
    </row>
    <row r="68" spans="1:9" ht="12.75" customHeight="1">
      <c r="A68" s="2" t="s">
        <v>269</v>
      </c>
      <c r="B68" s="6" t="s">
        <v>189</v>
      </c>
      <c r="C68" s="4" t="s">
        <v>62</v>
      </c>
      <c r="D68" s="16">
        <v>29.4</v>
      </c>
      <c r="E68" s="16">
        <f t="shared" si="10"/>
        <v>26.949999999999996</v>
      </c>
      <c r="F68" s="16">
        <v>244.2</v>
      </c>
      <c r="G68" s="19">
        <f t="shared" si="2"/>
        <v>217.25</v>
      </c>
      <c r="H68" s="19">
        <f t="shared" si="3"/>
        <v>906.12244897959181</v>
      </c>
      <c r="I68" s="30"/>
    </row>
    <row r="69" spans="1:9" ht="12.75" customHeight="1">
      <c r="A69" s="2" t="s">
        <v>270</v>
      </c>
      <c r="B69" s="7" t="s">
        <v>178</v>
      </c>
      <c r="C69" s="4" t="s">
        <v>62</v>
      </c>
      <c r="D69" s="16">
        <v>19.3</v>
      </c>
      <c r="E69" s="16">
        <f t="shared" si="10"/>
        <v>17.691666666666666</v>
      </c>
      <c r="F69" s="16">
        <v>0</v>
      </c>
      <c r="G69" s="19">
        <f t="shared" si="2"/>
        <v>-17.691666666666666</v>
      </c>
      <c r="H69" s="19">
        <f t="shared" si="3"/>
        <v>0</v>
      </c>
      <c r="I69" s="30"/>
    </row>
    <row r="70" spans="1:9" ht="12.75" customHeight="1">
      <c r="A70" s="2" t="s">
        <v>271</v>
      </c>
      <c r="B70" s="6" t="s">
        <v>93</v>
      </c>
      <c r="C70" s="4" t="s">
        <v>62</v>
      </c>
      <c r="D70" s="16">
        <v>18.600000000000001</v>
      </c>
      <c r="E70" s="16">
        <f t="shared" si="10"/>
        <v>17.05</v>
      </c>
      <c r="F70" s="16">
        <v>652.4</v>
      </c>
      <c r="G70" s="19">
        <f t="shared" si="2"/>
        <v>635.35</v>
      </c>
      <c r="H70" s="19">
        <f t="shared" si="3"/>
        <v>3826.3929618768325</v>
      </c>
      <c r="I70" s="30"/>
    </row>
    <row r="71" spans="1:9" ht="12.75" customHeight="1">
      <c r="A71" s="2" t="s">
        <v>272</v>
      </c>
      <c r="B71" s="6" t="s">
        <v>198</v>
      </c>
      <c r="C71" s="4" t="s">
        <v>62</v>
      </c>
      <c r="D71" s="16">
        <v>11.5</v>
      </c>
      <c r="E71" s="16">
        <f t="shared" si="10"/>
        <v>10.541666666666668</v>
      </c>
      <c r="F71" s="17">
        <v>0</v>
      </c>
      <c r="G71" s="19">
        <f t="shared" si="2"/>
        <v>-10.541666666666668</v>
      </c>
      <c r="H71" s="19">
        <v>0</v>
      </c>
      <c r="I71" s="30"/>
    </row>
    <row r="72" spans="1:9" ht="12.75" customHeight="1">
      <c r="A72" s="2" t="s">
        <v>273</v>
      </c>
      <c r="B72" s="6" t="s">
        <v>194</v>
      </c>
      <c r="C72" s="4" t="s">
        <v>62</v>
      </c>
      <c r="D72" s="16">
        <v>64.3</v>
      </c>
      <c r="E72" s="16">
        <f t="shared" si="10"/>
        <v>58.94166666666667</v>
      </c>
      <c r="F72" s="17">
        <v>0</v>
      </c>
      <c r="G72" s="19">
        <f t="shared" si="2"/>
        <v>-58.94166666666667</v>
      </c>
      <c r="H72" s="19">
        <v>0</v>
      </c>
      <c r="I72" s="30"/>
    </row>
    <row r="73" spans="1:9" ht="12.75" customHeight="1">
      <c r="A73" s="2" t="s">
        <v>274</v>
      </c>
      <c r="B73" s="6" t="s">
        <v>141</v>
      </c>
      <c r="C73" s="4" t="s">
        <v>62</v>
      </c>
      <c r="D73" s="16">
        <v>16.8</v>
      </c>
      <c r="E73" s="16">
        <f t="shared" si="10"/>
        <v>15.400000000000002</v>
      </c>
      <c r="F73" s="16">
        <v>185.3</v>
      </c>
      <c r="G73" s="19">
        <f t="shared" si="2"/>
        <v>169.9</v>
      </c>
      <c r="H73" s="19">
        <f>F73/E73*100</f>
        <v>1203.2467532467531</v>
      </c>
      <c r="I73" s="30"/>
    </row>
    <row r="74" spans="1:9" ht="12.75" customHeight="1">
      <c r="A74" s="2" t="s">
        <v>275</v>
      </c>
      <c r="B74" s="6" t="s">
        <v>193</v>
      </c>
      <c r="C74" s="4" t="s">
        <v>62</v>
      </c>
      <c r="D74" s="16">
        <v>160.9</v>
      </c>
      <c r="E74" s="16">
        <f t="shared" si="10"/>
        <v>147.49166666666667</v>
      </c>
      <c r="F74" s="17">
        <v>811.4</v>
      </c>
      <c r="G74" s="19">
        <f t="shared" si="2"/>
        <v>663.9083333333333</v>
      </c>
      <c r="H74" s="19">
        <v>0</v>
      </c>
      <c r="I74" s="30"/>
    </row>
    <row r="75" spans="1:9" ht="12.75" customHeight="1">
      <c r="A75" s="2" t="s">
        <v>276</v>
      </c>
      <c r="B75" s="6" t="s">
        <v>199</v>
      </c>
      <c r="C75" s="4" t="s">
        <v>62</v>
      </c>
      <c r="D75" s="16">
        <v>78.599999999999994</v>
      </c>
      <c r="E75" s="16">
        <f t="shared" si="10"/>
        <v>72.05</v>
      </c>
      <c r="F75" s="17">
        <v>0</v>
      </c>
      <c r="G75" s="19">
        <f t="shared" si="2"/>
        <v>-72.05</v>
      </c>
      <c r="H75" s="19">
        <v>0</v>
      </c>
      <c r="I75" s="30"/>
    </row>
    <row r="76" spans="1:9" ht="16.5" customHeight="1">
      <c r="A76" s="67" t="s">
        <v>18</v>
      </c>
      <c r="B76" s="67" t="s">
        <v>297</v>
      </c>
      <c r="C76" s="67" t="s">
        <v>60</v>
      </c>
      <c r="D76" s="67" t="s">
        <v>305</v>
      </c>
      <c r="E76" s="67" t="str">
        <f>E11</f>
        <v>принято в тарифе на 1 декабря 2019 года</v>
      </c>
      <c r="F76" s="67" t="str">
        <f t="shared" ref="F76:G76" si="11">F11</f>
        <v>фактически на 1 декабря 2019 года</v>
      </c>
      <c r="G76" s="67" t="str">
        <f t="shared" si="11"/>
        <v>отклонение факт к принято за 11 месяцев 2019 г.</v>
      </c>
      <c r="H76" s="67" t="s">
        <v>330</v>
      </c>
      <c r="I76" s="67" t="s">
        <v>331</v>
      </c>
    </row>
    <row r="77" spans="1:9" ht="45.75" customHeight="1">
      <c r="A77" s="67"/>
      <c r="B77" s="67"/>
      <c r="C77" s="67"/>
      <c r="D77" s="67"/>
      <c r="E77" s="67"/>
      <c r="F77" s="67"/>
      <c r="G77" s="67"/>
      <c r="H77" s="67"/>
      <c r="I77" s="67"/>
    </row>
    <row r="78" spans="1:9" ht="12.75" customHeight="1">
      <c r="A78" s="2" t="s">
        <v>277</v>
      </c>
      <c r="B78" s="6" t="s">
        <v>197</v>
      </c>
      <c r="C78" s="4" t="s">
        <v>62</v>
      </c>
      <c r="D78" s="16">
        <v>296</v>
      </c>
      <c r="E78" s="16">
        <f>D78/12*11</f>
        <v>271.33333333333337</v>
      </c>
      <c r="F78" s="16">
        <v>117.8</v>
      </c>
      <c r="G78" s="19">
        <f t="shared" ref="G78" si="12">F78-E78</f>
        <v>-153.53333333333336</v>
      </c>
      <c r="H78" s="19">
        <f>F78/E78*100</f>
        <v>43.415233415233409</v>
      </c>
      <c r="I78" s="30"/>
    </row>
    <row r="79" spans="1:9" ht="12.75" customHeight="1">
      <c r="A79" s="2" t="s">
        <v>278</v>
      </c>
      <c r="B79" s="6" t="s">
        <v>196</v>
      </c>
      <c r="C79" s="4" t="s">
        <v>62</v>
      </c>
      <c r="D79" s="16">
        <v>7.5</v>
      </c>
      <c r="E79" s="16">
        <f t="shared" ref="E79:E82" si="13">D79/12*11</f>
        <v>6.875</v>
      </c>
      <c r="F79" s="17">
        <v>0</v>
      </c>
      <c r="G79" s="19">
        <f t="shared" ref="G79:G82" si="14">F79-E79</f>
        <v>-6.875</v>
      </c>
      <c r="H79" s="19">
        <v>0</v>
      </c>
      <c r="I79" s="30"/>
    </row>
    <row r="80" spans="1:9" ht="12.75" customHeight="1">
      <c r="A80" s="2" t="s">
        <v>279</v>
      </c>
      <c r="B80" s="6" t="s">
        <v>200</v>
      </c>
      <c r="C80" s="4" t="s">
        <v>62</v>
      </c>
      <c r="D80" s="16">
        <v>7.9</v>
      </c>
      <c r="E80" s="16">
        <f t="shared" si="13"/>
        <v>7.2416666666666663</v>
      </c>
      <c r="F80" s="16">
        <v>78.3</v>
      </c>
      <c r="G80" s="19">
        <f t="shared" si="14"/>
        <v>71.058333333333337</v>
      </c>
      <c r="H80" s="19">
        <v>0</v>
      </c>
      <c r="I80" s="30"/>
    </row>
    <row r="81" spans="1:9" ht="12.75" customHeight="1">
      <c r="A81" s="2" t="s">
        <v>280</v>
      </c>
      <c r="B81" s="6" t="s">
        <v>140</v>
      </c>
      <c r="C81" s="4" t="s">
        <v>62</v>
      </c>
      <c r="D81" s="16">
        <v>37.200000000000003</v>
      </c>
      <c r="E81" s="16">
        <f t="shared" si="13"/>
        <v>34.1</v>
      </c>
      <c r="F81" s="16">
        <v>8</v>
      </c>
      <c r="G81" s="19">
        <f t="shared" si="14"/>
        <v>-26.1</v>
      </c>
      <c r="H81" s="19">
        <f t="shared" ref="H81:H82" si="15">F81/E81*100</f>
        <v>23.460410557184748</v>
      </c>
      <c r="I81" s="30"/>
    </row>
    <row r="82" spans="1:9" ht="12.75" customHeight="1">
      <c r="A82" s="2" t="s">
        <v>281</v>
      </c>
      <c r="B82" s="7" t="s">
        <v>186</v>
      </c>
      <c r="C82" s="4" t="s">
        <v>62</v>
      </c>
      <c r="D82" s="16">
        <v>760</v>
      </c>
      <c r="E82" s="16">
        <f t="shared" si="13"/>
        <v>696.66666666666674</v>
      </c>
      <c r="F82" s="16">
        <v>7511.4</v>
      </c>
      <c r="G82" s="19">
        <f t="shared" si="14"/>
        <v>6814.7333333333327</v>
      </c>
      <c r="H82" s="19">
        <f t="shared" si="15"/>
        <v>1078.1913875598084</v>
      </c>
      <c r="I82" s="30"/>
    </row>
    <row r="83" spans="1:9" ht="12.75" customHeight="1">
      <c r="A83" s="63" t="s">
        <v>70</v>
      </c>
      <c r="B83" s="64" t="s">
        <v>58</v>
      </c>
      <c r="C83" s="66" t="s">
        <v>62</v>
      </c>
      <c r="D83" s="21">
        <f>D84+D125+D149+D152</f>
        <v>380956.2</v>
      </c>
      <c r="E83" s="21">
        <f>E84+E125+E149+E152</f>
        <v>349209.85</v>
      </c>
      <c r="F83" s="21">
        <f>F84+F125+F149+F152</f>
        <v>233490.2</v>
      </c>
      <c r="G83" s="25">
        <f t="shared" ref="G83:G85" si="16">F83-E83</f>
        <v>-115719.64999999997</v>
      </c>
      <c r="H83" s="25">
        <f t="shared" ref="H83:H85" si="17">F83/E83*100</f>
        <v>66.862432431387603</v>
      </c>
      <c r="I83" s="30"/>
    </row>
    <row r="84" spans="1:9" ht="12.75" customHeight="1">
      <c r="A84" s="63" t="s">
        <v>10</v>
      </c>
      <c r="B84" s="5" t="s">
        <v>290</v>
      </c>
      <c r="C84" s="66" t="s">
        <v>62</v>
      </c>
      <c r="D84" s="21">
        <f t="shared" ref="D84:E84" si="18">D85+D88+D89+D94+D95+D96</f>
        <v>194057</v>
      </c>
      <c r="E84" s="21">
        <f t="shared" si="18"/>
        <v>177885.58333333331</v>
      </c>
      <c r="F84" s="21">
        <f>F85+F88+F89+F94+F95+F96</f>
        <v>144508</v>
      </c>
      <c r="G84" s="25">
        <f t="shared" si="16"/>
        <v>-33377.583333333314</v>
      </c>
      <c r="H84" s="25">
        <f t="shared" si="17"/>
        <v>81.236487686139085</v>
      </c>
      <c r="I84" s="30"/>
    </row>
    <row r="85" spans="1:9" ht="12.75" customHeight="1">
      <c r="A85" s="2" t="s">
        <v>44</v>
      </c>
      <c r="B85" s="3" t="s">
        <v>43</v>
      </c>
      <c r="C85" s="4" t="s">
        <v>62</v>
      </c>
      <c r="D85" s="18">
        <v>25603.9</v>
      </c>
      <c r="E85" s="16">
        <f>D85/12*11</f>
        <v>23470.241666666665</v>
      </c>
      <c r="F85" s="16">
        <v>35368</v>
      </c>
      <c r="G85" s="19">
        <f t="shared" si="16"/>
        <v>11897.758333333335</v>
      </c>
      <c r="H85" s="19">
        <f t="shared" si="17"/>
        <v>150.69295196150873</v>
      </c>
      <c r="I85" s="30"/>
    </row>
    <row r="86" spans="1:9" ht="12.75" customHeight="1">
      <c r="A86" s="2"/>
      <c r="B86" s="3" t="s">
        <v>111</v>
      </c>
      <c r="C86" s="4" t="s">
        <v>110</v>
      </c>
      <c r="D86" s="17">
        <f>D85/D87/12*1000</f>
        <v>101602.77777777778</v>
      </c>
      <c r="E86" s="17">
        <f>D86</f>
        <v>101602.77777777778</v>
      </c>
      <c r="F86" s="17">
        <f>F85/F87/11*1000</f>
        <v>169224.88038277513</v>
      </c>
      <c r="G86" s="19">
        <f t="shared" ref="G86:G103" si="19">F86-E86</f>
        <v>67622.102604997344</v>
      </c>
      <c r="H86" s="19">
        <f t="shared" ref="H86:H103" si="20">F86/E86*100</f>
        <v>166.55536795745698</v>
      </c>
      <c r="I86" s="30"/>
    </row>
    <row r="87" spans="1:9" ht="12.75" customHeight="1">
      <c r="A87" s="2"/>
      <c r="B87" s="3" t="s">
        <v>121</v>
      </c>
      <c r="C87" s="4" t="s">
        <v>112</v>
      </c>
      <c r="D87" s="17">
        <v>21</v>
      </c>
      <c r="E87" s="17">
        <f>D87</f>
        <v>21</v>
      </c>
      <c r="F87" s="17">
        <v>19</v>
      </c>
      <c r="G87" s="19">
        <f t="shared" si="19"/>
        <v>-2</v>
      </c>
      <c r="H87" s="19">
        <f t="shared" si="20"/>
        <v>90.476190476190482</v>
      </c>
      <c r="I87" s="30"/>
    </row>
    <row r="88" spans="1:9" ht="12.75" customHeight="1">
      <c r="A88" s="2" t="s">
        <v>45</v>
      </c>
      <c r="B88" s="3" t="s">
        <v>22</v>
      </c>
      <c r="C88" s="4" t="s">
        <v>62</v>
      </c>
      <c r="D88" s="16">
        <v>2189.1</v>
      </c>
      <c r="E88" s="16">
        <f>D88/12*11</f>
        <v>2006.6749999999997</v>
      </c>
      <c r="F88" s="16">
        <v>3166.7</v>
      </c>
      <c r="G88" s="19">
        <f t="shared" si="19"/>
        <v>1160.0250000000001</v>
      </c>
      <c r="H88" s="19">
        <f t="shared" si="20"/>
        <v>157.80831474952348</v>
      </c>
      <c r="I88" s="30"/>
    </row>
    <row r="89" spans="1:9" ht="12.75" customHeight="1">
      <c r="A89" s="2" t="s">
        <v>46</v>
      </c>
      <c r="B89" s="3" t="s">
        <v>71</v>
      </c>
      <c r="C89" s="4" t="s">
        <v>62</v>
      </c>
      <c r="D89" s="16">
        <v>160274</v>
      </c>
      <c r="E89" s="16">
        <f t="shared" ref="E89:E95" si="21">D89/12*11</f>
        <v>146917.83333333331</v>
      </c>
      <c r="F89" s="16">
        <v>88977.600000000006</v>
      </c>
      <c r="G89" s="19">
        <f t="shared" si="19"/>
        <v>-57940.233333333308</v>
      </c>
      <c r="H89" s="19">
        <f t="shared" si="20"/>
        <v>60.562831605421188</v>
      </c>
      <c r="I89" s="30"/>
    </row>
    <row r="90" spans="1:9" ht="12.75" hidden="1" customHeight="1">
      <c r="A90" s="2"/>
      <c r="B90" s="3" t="s">
        <v>292</v>
      </c>
      <c r="C90" s="4" t="s">
        <v>62</v>
      </c>
      <c r="D90" s="16"/>
      <c r="E90" s="16">
        <f t="shared" si="21"/>
        <v>0</v>
      </c>
      <c r="F90" s="16"/>
      <c r="G90" s="19">
        <f t="shared" si="19"/>
        <v>0</v>
      </c>
      <c r="H90" s="19" t="e">
        <f t="shared" si="20"/>
        <v>#DIV/0!</v>
      </c>
      <c r="I90" s="30"/>
    </row>
    <row r="91" spans="1:9" ht="12.75" hidden="1" customHeight="1">
      <c r="A91" s="2"/>
      <c r="B91" s="3" t="s">
        <v>293</v>
      </c>
      <c r="C91" s="4" t="s">
        <v>62</v>
      </c>
      <c r="D91" s="16"/>
      <c r="E91" s="16">
        <f t="shared" si="21"/>
        <v>0</v>
      </c>
      <c r="F91" s="16"/>
      <c r="G91" s="19">
        <f t="shared" si="19"/>
        <v>0</v>
      </c>
      <c r="H91" s="19" t="e">
        <f t="shared" si="20"/>
        <v>#DIV/0!</v>
      </c>
      <c r="I91" s="30"/>
    </row>
    <row r="92" spans="1:9" ht="12.75" hidden="1" customHeight="1">
      <c r="A92" s="2"/>
      <c r="B92" s="3" t="s">
        <v>294</v>
      </c>
      <c r="C92" s="4" t="s">
        <v>62</v>
      </c>
      <c r="D92" s="16"/>
      <c r="E92" s="16">
        <f t="shared" si="21"/>
        <v>0</v>
      </c>
      <c r="F92" s="16"/>
      <c r="G92" s="19">
        <f t="shared" si="19"/>
        <v>0</v>
      </c>
      <c r="H92" s="19" t="e">
        <f t="shared" si="20"/>
        <v>#DIV/0!</v>
      </c>
      <c r="I92" s="30"/>
    </row>
    <row r="93" spans="1:9" ht="12.75" hidden="1" customHeight="1">
      <c r="A93" s="2"/>
      <c r="B93" s="3" t="s">
        <v>295</v>
      </c>
      <c r="C93" s="4" t="s">
        <v>62</v>
      </c>
      <c r="D93" s="16"/>
      <c r="E93" s="16">
        <f t="shared" si="21"/>
        <v>0</v>
      </c>
      <c r="F93" s="16"/>
      <c r="G93" s="19">
        <f t="shared" si="19"/>
        <v>0</v>
      </c>
      <c r="H93" s="19" t="e">
        <f t="shared" si="20"/>
        <v>#DIV/0!</v>
      </c>
      <c r="I93" s="30"/>
    </row>
    <row r="94" spans="1:9" ht="12.75" customHeight="1">
      <c r="A94" s="2" t="s">
        <v>47</v>
      </c>
      <c r="B94" s="3" t="s">
        <v>49</v>
      </c>
      <c r="C94" s="4" t="s">
        <v>62</v>
      </c>
      <c r="D94" s="16">
        <v>1117.2</v>
      </c>
      <c r="E94" s="16">
        <f t="shared" si="21"/>
        <v>1024.1000000000001</v>
      </c>
      <c r="F94" s="16">
        <v>195</v>
      </c>
      <c r="G94" s="19">
        <f t="shared" si="19"/>
        <v>-829.10000000000014</v>
      </c>
      <c r="H94" s="19">
        <f t="shared" si="20"/>
        <v>19.041109266673175</v>
      </c>
      <c r="I94" s="30"/>
    </row>
    <row r="95" spans="1:9" ht="12.75" customHeight="1">
      <c r="A95" s="2" t="s">
        <v>48</v>
      </c>
      <c r="B95" s="3" t="s">
        <v>30</v>
      </c>
      <c r="C95" s="4" t="s">
        <v>62</v>
      </c>
      <c r="D95" s="16">
        <v>488.9</v>
      </c>
      <c r="E95" s="16">
        <f t="shared" si="21"/>
        <v>448.15833333333336</v>
      </c>
      <c r="F95" s="16">
        <v>7399.6</v>
      </c>
      <c r="G95" s="19">
        <f t="shared" si="19"/>
        <v>6951.4416666666666</v>
      </c>
      <c r="H95" s="19">
        <f t="shared" si="20"/>
        <v>1651.112887930233</v>
      </c>
      <c r="I95" s="30"/>
    </row>
    <row r="96" spans="1:9" ht="12.75" customHeight="1">
      <c r="A96" s="2" t="s">
        <v>90</v>
      </c>
      <c r="B96" s="3" t="s">
        <v>56</v>
      </c>
      <c r="C96" s="4" t="s">
        <v>62</v>
      </c>
      <c r="D96" s="22">
        <f t="shared" ref="D96:F96" si="22">D97+D98+D99+D100+D101+D103+D102</f>
        <v>4383.9000000000005</v>
      </c>
      <c r="E96" s="22">
        <f t="shared" si="22"/>
        <v>4018.5749999999998</v>
      </c>
      <c r="F96" s="22">
        <f t="shared" si="22"/>
        <v>9401.1</v>
      </c>
      <c r="G96" s="19">
        <f t="shared" si="19"/>
        <v>5382.5250000000005</v>
      </c>
      <c r="H96" s="19">
        <f t="shared" si="20"/>
        <v>233.94113585039474</v>
      </c>
      <c r="I96" s="30"/>
    </row>
    <row r="97" spans="1:9" ht="12.75" customHeight="1">
      <c r="A97" s="2" t="s">
        <v>94</v>
      </c>
      <c r="B97" s="3" t="s">
        <v>72</v>
      </c>
      <c r="C97" s="4" t="s">
        <v>62</v>
      </c>
      <c r="D97" s="16">
        <v>721</v>
      </c>
      <c r="E97" s="16">
        <f>D97/12*11</f>
        <v>660.91666666666674</v>
      </c>
      <c r="F97" s="16">
        <v>1403</v>
      </c>
      <c r="G97" s="19">
        <f t="shared" si="19"/>
        <v>742.08333333333326</v>
      </c>
      <c r="H97" s="19">
        <f t="shared" si="20"/>
        <v>212.28092296053461</v>
      </c>
      <c r="I97" s="30"/>
    </row>
    <row r="98" spans="1:9" ht="12.75" customHeight="1">
      <c r="A98" s="2" t="s">
        <v>95</v>
      </c>
      <c r="B98" s="3" t="s">
        <v>13</v>
      </c>
      <c r="C98" s="4" t="s">
        <v>62</v>
      </c>
      <c r="D98" s="16">
        <v>182.1</v>
      </c>
      <c r="E98" s="16">
        <f t="shared" ref="E98:E102" si="23">D98/12*11</f>
        <v>166.92499999999998</v>
      </c>
      <c r="F98" s="16">
        <v>290.7</v>
      </c>
      <c r="G98" s="19">
        <f t="shared" si="19"/>
        <v>123.77500000000001</v>
      </c>
      <c r="H98" s="19">
        <f t="shared" si="20"/>
        <v>174.15006739553692</v>
      </c>
      <c r="I98" s="30"/>
    </row>
    <row r="99" spans="1:9" ht="12.75" customHeight="1">
      <c r="A99" s="2" t="s">
        <v>96</v>
      </c>
      <c r="B99" s="3" t="s">
        <v>68</v>
      </c>
      <c r="C99" s="4" t="s">
        <v>62</v>
      </c>
      <c r="D99" s="16">
        <v>586.9</v>
      </c>
      <c r="E99" s="16">
        <f t="shared" si="23"/>
        <v>537.99166666666667</v>
      </c>
      <c r="F99" s="16">
        <v>422.4</v>
      </c>
      <c r="G99" s="19">
        <f t="shared" si="19"/>
        <v>-115.5916666666667</v>
      </c>
      <c r="H99" s="19">
        <f t="shared" si="20"/>
        <v>78.514227295961831</v>
      </c>
      <c r="I99" s="30"/>
    </row>
    <row r="100" spans="1:9" ht="12.75" customHeight="1">
      <c r="A100" s="2" t="s">
        <v>97</v>
      </c>
      <c r="B100" s="3" t="s">
        <v>93</v>
      </c>
      <c r="C100" s="4" t="s">
        <v>62</v>
      </c>
      <c r="D100" s="16">
        <v>192.9</v>
      </c>
      <c r="E100" s="16">
        <f t="shared" si="23"/>
        <v>176.82499999999999</v>
      </c>
      <c r="F100" s="16">
        <v>1214.2</v>
      </c>
      <c r="G100" s="19">
        <f t="shared" si="19"/>
        <v>1037.375</v>
      </c>
      <c r="H100" s="19">
        <f t="shared" si="20"/>
        <v>686.66760921815364</v>
      </c>
      <c r="I100" s="30"/>
    </row>
    <row r="101" spans="1:9" ht="12.75" customHeight="1">
      <c r="A101" s="2" t="s">
        <v>98</v>
      </c>
      <c r="B101" s="3" t="s">
        <v>92</v>
      </c>
      <c r="C101" s="4" t="s">
        <v>62</v>
      </c>
      <c r="D101" s="16">
        <v>323.10000000000002</v>
      </c>
      <c r="E101" s="16">
        <f t="shared" si="23"/>
        <v>296.17500000000001</v>
      </c>
      <c r="F101" s="16">
        <v>264.89999999999998</v>
      </c>
      <c r="G101" s="19">
        <f t="shared" si="19"/>
        <v>-31.275000000000034</v>
      </c>
      <c r="H101" s="19">
        <f t="shared" si="20"/>
        <v>89.440364649278294</v>
      </c>
      <c r="I101" s="30"/>
    </row>
    <row r="102" spans="1:9" ht="12.75" customHeight="1">
      <c r="A102" s="2" t="s">
        <v>99</v>
      </c>
      <c r="B102" s="3" t="s">
        <v>86</v>
      </c>
      <c r="C102" s="4" t="s">
        <v>62</v>
      </c>
      <c r="D102" s="16">
        <v>113.3</v>
      </c>
      <c r="E102" s="16">
        <f t="shared" si="23"/>
        <v>103.85833333333333</v>
      </c>
      <c r="F102" s="16">
        <v>63.3</v>
      </c>
      <c r="G102" s="19">
        <f t="shared" si="19"/>
        <v>-40.558333333333337</v>
      </c>
      <c r="H102" s="19">
        <f t="shared" si="20"/>
        <v>60.948407285565267</v>
      </c>
      <c r="I102" s="30"/>
    </row>
    <row r="103" spans="1:9" ht="12.75" customHeight="1">
      <c r="A103" s="2" t="s">
        <v>100</v>
      </c>
      <c r="B103" s="3" t="s">
        <v>169</v>
      </c>
      <c r="C103" s="4" t="s">
        <v>62</v>
      </c>
      <c r="D103" s="22">
        <f t="shared" ref="D103:F103" si="24">D104+D105+D106+D109+D110+D111+D112+D113+D114+D115+D116+D117+D118+D119+D120+D121+D122+D123+D124</f>
        <v>2264.6000000000004</v>
      </c>
      <c r="E103" s="22">
        <f t="shared" si="24"/>
        <v>2075.8833333333332</v>
      </c>
      <c r="F103" s="22">
        <f t="shared" si="24"/>
        <v>5742.6</v>
      </c>
      <c r="G103" s="19">
        <f t="shared" si="19"/>
        <v>3666.7166666666672</v>
      </c>
      <c r="H103" s="19">
        <f t="shared" si="20"/>
        <v>276.63404333898023</v>
      </c>
      <c r="I103" s="30"/>
    </row>
    <row r="104" spans="1:9" ht="12.75" customHeight="1">
      <c r="A104" s="2"/>
      <c r="B104" s="7" t="s">
        <v>8</v>
      </c>
      <c r="C104" s="4" t="s">
        <v>62</v>
      </c>
      <c r="D104" s="16">
        <v>129.4</v>
      </c>
      <c r="E104" s="16">
        <f>D104/12*11</f>
        <v>118.61666666666666</v>
      </c>
      <c r="F104" s="16">
        <v>108.4</v>
      </c>
      <c r="G104" s="19">
        <f t="shared" ref="G104:G143" si="25">F104-E104</f>
        <v>-10.216666666666654</v>
      </c>
      <c r="H104" s="19">
        <f t="shared" ref="H104:H143" si="26">F104/E104*100</f>
        <v>91.386820289447812</v>
      </c>
      <c r="I104" s="30"/>
    </row>
    <row r="105" spans="1:9" ht="12.75" customHeight="1">
      <c r="A105" s="2"/>
      <c r="B105" s="7" t="s">
        <v>104</v>
      </c>
      <c r="C105" s="4" t="s">
        <v>62</v>
      </c>
      <c r="D105" s="16">
        <v>207.9</v>
      </c>
      <c r="E105" s="16">
        <f t="shared" ref="E105:E124" si="27">D105/12*11</f>
        <v>190.57499999999999</v>
      </c>
      <c r="F105" s="16">
        <v>447.9</v>
      </c>
      <c r="G105" s="19">
        <f t="shared" si="25"/>
        <v>257.32499999999999</v>
      </c>
      <c r="H105" s="19">
        <f t="shared" si="26"/>
        <v>235.02558048012591</v>
      </c>
      <c r="I105" s="30"/>
    </row>
    <row r="106" spans="1:9" ht="12.75" customHeight="1">
      <c r="A106" s="2"/>
      <c r="B106" s="3" t="s">
        <v>32</v>
      </c>
      <c r="C106" s="4" t="s">
        <v>62</v>
      </c>
      <c r="D106" s="16">
        <v>780.9</v>
      </c>
      <c r="E106" s="16">
        <f t="shared" si="27"/>
        <v>715.82500000000005</v>
      </c>
      <c r="F106" s="16">
        <v>820.4</v>
      </c>
      <c r="G106" s="19">
        <f t="shared" si="25"/>
        <v>104.57499999999993</v>
      </c>
      <c r="H106" s="19">
        <f t="shared" si="26"/>
        <v>114.60901756714279</v>
      </c>
      <c r="I106" s="30"/>
    </row>
    <row r="107" spans="1:9" ht="12.75" hidden="1" customHeight="1">
      <c r="A107" s="2"/>
      <c r="B107" s="7" t="s">
        <v>149</v>
      </c>
      <c r="C107" s="4" t="s">
        <v>62</v>
      </c>
      <c r="D107" s="16"/>
      <c r="E107" s="16">
        <f t="shared" si="27"/>
        <v>0</v>
      </c>
      <c r="F107" s="16"/>
      <c r="G107" s="19">
        <f t="shared" si="25"/>
        <v>0</v>
      </c>
      <c r="H107" s="19" t="e">
        <f t="shared" si="26"/>
        <v>#DIV/0!</v>
      </c>
      <c r="I107" s="30"/>
    </row>
    <row r="108" spans="1:9" ht="12.75" hidden="1" customHeight="1">
      <c r="A108" s="2"/>
      <c r="B108" s="7" t="s">
        <v>152</v>
      </c>
      <c r="C108" s="4" t="s">
        <v>62</v>
      </c>
      <c r="D108" s="16"/>
      <c r="E108" s="16">
        <f t="shared" si="27"/>
        <v>0</v>
      </c>
      <c r="F108" s="16"/>
      <c r="G108" s="19">
        <f t="shared" si="25"/>
        <v>0</v>
      </c>
      <c r="H108" s="19" t="e">
        <f t="shared" si="26"/>
        <v>#DIV/0!</v>
      </c>
      <c r="I108" s="30"/>
    </row>
    <row r="109" spans="1:9" ht="12.75" customHeight="1">
      <c r="A109" s="2"/>
      <c r="B109" s="7" t="s">
        <v>122</v>
      </c>
      <c r="C109" s="4" t="s">
        <v>62</v>
      </c>
      <c r="D109" s="16">
        <v>139.80000000000001</v>
      </c>
      <c r="E109" s="16">
        <f t="shared" si="27"/>
        <v>128.15</v>
      </c>
      <c r="F109" s="16">
        <v>487.2</v>
      </c>
      <c r="G109" s="19">
        <f t="shared" si="25"/>
        <v>359.04999999999995</v>
      </c>
      <c r="H109" s="19">
        <f t="shared" si="26"/>
        <v>380.1794771751853</v>
      </c>
      <c r="I109" s="30"/>
    </row>
    <row r="110" spans="1:9" ht="12.75" customHeight="1">
      <c r="A110" s="2"/>
      <c r="B110" s="7" t="s">
        <v>12</v>
      </c>
      <c r="C110" s="4" t="s">
        <v>62</v>
      </c>
      <c r="D110" s="16">
        <v>124.2</v>
      </c>
      <c r="E110" s="16">
        <f t="shared" si="27"/>
        <v>113.85</v>
      </c>
      <c r="F110" s="16">
        <v>141</v>
      </c>
      <c r="G110" s="19">
        <f t="shared" si="25"/>
        <v>27.150000000000006</v>
      </c>
      <c r="H110" s="19">
        <f t="shared" si="26"/>
        <v>123.8471673254282</v>
      </c>
      <c r="I110" s="30"/>
    </row>
    <row r="111" spans="1:9" ht="12.75" customHeight="1">
      <c r="A111" s="2"/>
      <c r="B111" s="7" t="s">
        <v>176</v>
      </c>
      <c r="C111" s="4" t="s">
        <v>62</v>
      </c>
      <c r="D111" s="16">
        <v>20.9</v>
      </c>
      <c r="E111" s="16">
        <f t="shared" si="27"/>
        <v>19.158333333333331</v>
      </c>
      <c r="F111" s="16">
        <v>17.2</v>
      </c>
      <c r="G111" s="19">
        <f t="shared" si="25"/>
        <v>-1.9583333333333321</v>
      </c>
      <c r="H111" s="19">
        <f t="shared" si="26"/>
        <v>89.778164419312745</v>
      </c>
      <c r="I111" s="30"/>
    </row>
    <row r="112" spans="1:9" ht="12.75" customHeight="1">
      <c r="A112" s="2"/>
      <c r="B112" s="7" t="s">
        <v>177</v>
      </c>
      <c r="C112" s="4" t="s">
        <v>62</v>
      </c>
      <c r="D112" s="17">
        <v>0</v>
      </c>
      <c r="E112" s="16">
        <f t="shared" si="27"/>
        <v>0</v>
      </c>
      <c r="F112" s="16">
        <v>14.4</v>
      </c>
      <c r="G112" s="19">
        <f t="shared" si="25"/>
        <v>14.4</v>
      </c>
      <c r="H112" s="19">
        <v>0</v>
      </c>
      <c r="I112" s="30"/>
    </row>
    <row r="113" spans="1:11" ht="12.75" customHeight="1">
      <c r="A113" s="2"/>
      <c r="B113" s="7" t="s">
        <v>174</v>
      </c>
      <c r="C113" s="4" t="s">
        <v>62</v>
      </c>
      <c r="D113" s="16">
        <v>10.4</v>
      </c>
      <c r="E113" s="16">
        <f t="shared" si="27"/>
        <v>9.5333333333333332</v>
      </c>
      <c r="F113" s="17">
        <v>0</v>
      </c>
      <c r="G113" s="19">
        <f t="shared" si="25"/>
        <v>-9.5333333333333332</v>
      </c>
      <c r="H113" s="19">
        <v>0</v>
      </c>
      <c r="I113" s="30"/>
    </row>
    <row r="114" spans="1:11" ht="12.75" customHeight="1">
      <c r="A114" s="2"/>
      <c r="B114" s="28" t="s">
        <v>143</v>
      </c>
      <c r="C114" s="4" t="s">
        <v>62</v>
      </c>
      <c r="D114" s="16">
        <v>15</v>
      </c>
      <c r="E114" s="16">
        <f t="shared" si="27"/>
        <v>13.75</v>
      </c>
      <c r="F114" s="16">
        <v>12.7</v>
      </c>
      <c r="G114" s="19">
        <f t="shared" si="25"/>
        <v>-1.0500000000000007</v>
      </c>
      <c r="H114" s="19">
        <v>0</v>
      </c>
      <c r="I114" s="30"/>
    </row>
    <row r="115" spans="1:11" ht="12.75" customHeight="1">
      <c r="A115" s="2"/>
      <c r="B115" s="1" t="s">
        <v>179</v>
      </c>
      <c r="C115" s="29" t="s">
        <v>62</v>
      </c>
      <c r="D115" s="16">
        <v>6</v>
      </c>
      <c r="E115" s="16">
        <f t="shared" si="27"/>
        <v>5.5</v>
      </c>
      <c r="F115" s="16">
        <v>0.9</v>
      </c>
      <c r="G115" s="19">
        <f t="shared" si="25"/>
        <v>-4.5999999999999996</v>
      </c>
      <c r="H115" s="19">
        <f t="shared" si="26"/>
        <v>16.363636363636363</v>
      </c>
      <c r="I115" s="30"/>
    </row>
    <row r="116" spans="1:11" ht="12.75" customHeight="1">
      <c r="A116" s="2"/>
      <c r="B116" s="1" t="s">
        <v>16</v>
      </c>
      <c r="C116" s="29" t="s">
        <v>62</v>
      </c>
      <c r="D116" s="17">
        <v>0</v>
      </c>
      <c r="E116" s="16">
        <f t="shared" si="27"/>
        <v>0</v>
      </c>
      <c r="F116" s="16">
        <v>640.70000000000005</v>
      </c>
      <c r="G116" s="19">
        <f t="shared" si="25"/>
        <v>640.70000000000005</v>
      </c>
      <c r="H116" s="19">
        <v>0</v>
      </c>
      <c r="I116" s="30"/>
    </row>
    <row r="117" spans="1:11" ht="12.75" customHeight="1">
      <c r="A117" s="2"/>
      <c r="B117" s="3" t="s">
        <v>184</v>
      </c>
      <c r="C117" s="4" t="s">
        <v>62</v>
      </c>
      <c r="D117" s="16">
        <v>395.2</v>
      </c>
      <c r="E117" s="16">
        <f t="shared" si="27"/>
        <v>362.26666666666665</v>
      </c>
      <c r="F117" s="16">
        <v>319.60000000000002</v>
      </c>
      <c r="G117" s="19">
        <f t="shared" si="25"/>
        <v>-42.666666666666629</v>
      </c>
      <c r="H117" s="19">
        <f t="shared" si="26"/>
        <v>88.222304011777709</v>
      </c>
      <c r="I117" s="30"/>
    </row>
    <row r="118" spans="1:11" ht="12.75" customHeight="1">
      <c r="A118" s="2"/>
      <c r="B118" s="3" t="s">
        <v>69</v>
      </c>
      <c r="C118" s="4" t="s">
        <v>62</v>
      </c>
      <c r="D118" s="16">
        <v>10.5</v>
      </c>
      <c r="E118" s="16">
        <f t="shared" si="27"/>
        <v>9.625</v>
      </c>
      <c r="F118" s="16">
        <v>0</v>
      </c>
      <c r="G118" s="19">
        <f t="shared" si="25"/>
        <v>-9.625</v>
      </c>
      <c r="H118" s="19">
        <f t="shared" si="26"/>
        <v>0</v>
      </c>
      <c r="I118" s="30"/>
    </row>
    <row r="119" spans="1:11" ht="12.75" customHeight="1">
      <c r="A119" s="2"/>
      <c r="B119" s="7" t="s">
        <v>134</v>
      </c>
      <c r="C119" s="4" t="s">
        <v>62</v>
      </c>
      <c r="D119" s="16">
        <v>127.4</v>
      </c>
      <c r="E119" s="16">
        <f t="shared" si="27"/>
        <v>116.78333333333333</v>
      </c>
      <c r="F119" s="16">
        <v>853.5</v>
      </c>
      <c r="G119" s="19">
        <f t="shared" si="25"/>
        <v>736.7166666666667</v>
      </c>
      <c r="H119" s="19">
        <f t="shared" si="26"/>
        <v>730.84058798344506</v>
      </c>
      <c r="I119" s="30"/>
    </row>
    <row r="120" spans="1:11" ht="12.75" customHeight="1">
      <c r="A120" s="2"/>
      <c r="B120" s="7" t="s">
        <v>137</v>
      </c>
      <c r="C120" s="4" t="s">
        <v>62</v>
      </c>
      <c r="D120" s="17">
        <v>0</v>
      </c>
      <c r="E120" s="16">
        <f t="shared" si="27"/>
        <v>0</v>
      </c>
      <c r="F120" s="16">
        <v>714.6</v>
      </c>
      <c r="G120" s="19">
        <f t="shared" si="25"/>
        <v>714.6</v>
      </c>
      <c r="H120" s="19">
        <v>0</v>
      </c>
      <c r="I120" s="30"/>
    </row>
    <row r="121" spans="1:11" ht="12.75" customHeight="1">
      <c r="A121" s="2"/>
      <c r="B121" s="7" t="s">
        <v>138</v>
      </c>
      <c r="C121" s="4" t="s">
        <v>62</v>
      </c>
      <c r="D121" s="16">
        <v>26.4</v>
      </c>
      <c r="E121" s="16">
        <f t="shared" si="27"/>
        <v>24.199999999999996</v>
      </c>
      <c r="F121" s="16">
        <v>0</v>
      </c>
      <c r="G121" s="19">
        <f t="shared" si="25"/>
        <v>-24.199999999999996</v>
      </c>
      <c r="H121" s="19">
        <f t="shared" si="26"/>
        <v>0</v>
      </c>
      <c r="I121" s="30"/>
    </row>
    <row r="122" spans="1:11" ht="12.75" customHeight="1">
      <c r="A122" s="2"/>
      <c r="B122" s="7" t="s">
        <v>139</v>
      </c>
      <c r="C122" s="4" t="s">
        <v>62</v>
      </c>
      <c r="D122" s="16">
        <v>7.9</v>
      </c>
      <c r="E122" s="16">
        <f t="shared" si="27"/>
        <v>7.2416666666666663</v>
      </c>
      <c r="F122" s="17">
        <v>0</v>
      </c>
      <c r="G122" s="19">
        <f t="shared" si="25"/>
        <v>-7.2416666666666663</v>
      </c>
      <c r="H122" s="19">
        <v>0</v>
      </c>
      <c r="I122" s="30"/>
    </row>
    <row r="123" spans="1:11" ht="12.75" customHeight="1">
      <c r="A123" s="2"/>
      <c r="B123" s="6" t="s">
        <v>197</v>
      </c>
      <c r="C123" s="4" t="s">
        <v>62</v>
      </c>
      <c r="D123" s="16">
        <v>21.3</v>
      </c>
      <c r="E123" s="16">
        <f t="shared" si="27"/>
        <v>19.525000000000002</v>
      </c>
      <c r="F123" s="16">
        <v>11.7</v>
      </c>
      <c r="G123" s="19">
        <f t="shared" si="25"/>
        <v>-7.8250000000000028</v>
      </c>
      <c r="H123" s="19">
        <f t="shared" si="26"/>
        <v>59.923175416133155</v>
      </c>
      <c r="I123" s="30"/>
    </row>
    <row r="124" spans="1:11" ht="12.75" customHeight="1">
      <c r="A124" s="2"/>
      <c r="B124" s="7" t="s">
        <v>186</v>
      </c>
      <c r="C124" s="4" t="s">
        <v>62</v>
      </c>
      <c r="D124" s="16">
        <v>241.4</v>
      </c>
      <c r="E124" s="16">
        <f t="shared" si="27"/>
        <v>221.28333333333333</v>
      </c>
      <c r="F124" s="16">
        <v>1152.4000000000001</v>
      </c>
      <c r="G124" s="19">
        <f t="shared" si="25"/>
        <v>931.11666666666679</v>
      </c>
      <c r="H124" s="19">
        <f t="shared" si="26"/>
        <v>520.7802967537848</v>
      </c>
      <c r="I124" s="30"/>
    </row>
    <row r="125" spans="1:11" ht="12.75" customHeight="1">
      <c r="A125" s="63" t="s">
        <v>14</v>
      </c>
      <c r="B125" s="64" t="s">
        <v>124</v>
      </c>
      <c r="C125" s="66" t="s">
        <v>62</v>
      </c>
      <c r="D125" s="21">
        <f t="shared" ref="D125:E125" si="28">D126+D129+D130+D131+D132</f>
        <v>38839.200000000004</v>
      </c>
      <c r="E125" s="21">
        <f t="shared" si="28"/>
        <v>35602.6</v>
      </c>
      <c r="F125" s="21">
        <f>F126+F129+F130+F131+F132</f>
        <v>53602.69999999999</v>
      </c>
      <c r="G125" s="25">
        <f t="shared" si="25"/>
        <v>18000.099999999991</v>
      </c>
      <c r="H125" s="25">
        <f t="shared" si="26"/>
        <v>150.55838618527858</v>
      </c>
      <c r="I125" s="30"/>
    </row>
    <row r="126" spans="1:11" ht="12.75" customHeight="1">
      <c r="A126" s="2" t="s">
        <v>50</v>
      </c>
      <c r="B126" s="3" t="s">
        <v>21</v>
      </c>
      <c r="C126" s="4" t="s">
        <v>62</v>
      </c>
      <c r="D126" s="16">
        <v>31001.7</v>
      </c>
      <c r="E126" s="16">
        <f>D126/12*11</f>
        <v>28418.224999999999</v>
      </c>
      <c r="F126" s="16">
        <v>38811.699999999997</v>
      </c>
      <c r="G126" s="19">
        <f t="shared" si="25"/>
        <v>10393.474999999999</v>
      </c>
      <c r="H126" s="19">
        <f t="shared" si="26"/>
        <v>136.57327296127747</v>
      </c>
      <c r="I126" s="30"/>
      <c r="K126" s="52"/>
    </row>
    <row r="127" spans="1:11" ht="12.75" customHeight="1">
      <c r="A127" s="2"/>
      <c r="B127" s="3" t="s">
        <v>111</v>
      </c>
      <c r="C127" s="4" t="s">
        <v>110</v>
      </c>
      <c r="D127" s="17">
        <f>D126/D128/12*1000</f>
        <v>67986.18421052632</v>
      </c>
      <c r="E127" s="17">
        <f>D127</f>
        <v>67986.18421052632</v>
      </c>
      <c r="F127" s="17">
        <f>F126/F128/11*1000</f>
        <v>98009.34343434342</v>
      </c>
      <c r="G127" s="19">
        <f t="shared" si="25"/>
        <v>30023.1592238171</v>
      </c>
      <c r="H127" s="19">
        <f t="shared" si="26"/>
        <v>144.16067701468177</v>
      </c>
      <c r="I127" s="30"/>
    </row>
    <row r="128" spans="1:11" ht="12.75" customHeight="1">
      <c r="A128" s="2"/>
      <c r="B128" s="3" t="s">
        <v>123</v>
      </c>
      <c r="C128" s="4" t="s">
        <v>112</v>
      </c>
      <c r="D128" s="17">
        <v>38</v>
      </c>
      <c r="E128" s="17">
        <f>D128</f>
        <v>38</v>
      </c>
      <c r="F128" s="17">
        <v>36</v>
      </c>
      <c r="G128" s="19">
        <f t="shared" si="25"/>
        <v>-2</v>
      </c>
      <c r="H128" s="19">
        <f t="shared" si="26"/>
        <v>94.73684210526315</v>
      </c>
      <c r="I128" s="30"/>
    </row>
    <row r="129" spans="1:9" ht="12.75" customHeight="1">
      <c r="A129" s="2" t="s">
        <v>51</v>
      </c>
      <c r="B129" s="3" t="s">
        <v>73</v>
      </c>
      <c r="C129" s="4" t="s">
        <v>62</v>
      </c>
      <c r="D129" s="16">
        <v>2650.6</v>
      </c>
      <c r="E129" s="16">
        <f>D129/12*11</f>
        <v>2429.7166666666667</v>
      </c>
      <c r="F129" s="16">
        <v>3539.2</v>
      </c>
      <c r="G129" s="19">
        <f t="shared" si="25"/>
        <v>1109.4833333333331</v>
      </c>
      <c r="H129" s="19">
        <f t="shared" si="26"/>
        <v>145.6630745697372</v>
      </c>
      <c r="I129" s="30"/>
    </row>
    <row r="130" spans="1:9" ht="12.75" customHeight="1">
      <c r="A130" s="2" t="s">
        <v>52</v>
      </c>
      <c r="B130" s="3" t="s">
        <v>30</v>
      </c>
      <c r="C130" s="4" t="s">
        <v>62</v>
      </c>
      <c r="D130" s="16">
        <v>157.69999999999999</v>
      </c>
      <c r="E130" s="16">
        <f t="shared" ref="E130:E131" si="29">D130/12*11</f>
        <v>144.55833333333334</v>
      </c>
      <c r="F130" s="16">
        <v>1008.5</v>
      </c>
      <c r="G130" s="19">
        <f t="shared" si="25"/>
        <v>863.94166666666661</v>
      </c>
      <c r="H130" s="19">
        <f t="shared" si="26"/>
        <v>697.64224361561071</v>
      </c>
      <c r="I130" s="30"/>
    </row>
    <row r="131" spans="1:9" ht="12.75" customHeight="1">
      <c r="A131" s="2" t="s">
        <v>53</v>
      </c>
      <c r="B131" s="3" t="s">
        <v>180</v>
      </c>
      <c r="C131" s="4" t="s">
        <v>62</v>
      </c>
      <c r="D131" s="16">
        <v>724.3</v>
      </c>
      <c r="E131" s="16">
        <f t="shared" si="29"/>
        <v>663.94166666666661</v>
      </c>
      <c r="F131" s="16">
        <v>246.2</v>
      </c>
      <c r="G131" s="19">
        <f t="shared" si="25"/>
        <v>-417.74166666666662</v>
      </c>
      <c r="H131" s="19">
        <f t="shared" si="26"/>
        <v>37.081570921140163</v>
      </c>
      <c r="I131" s="30"/>
    </row>
    <row r="132" spans="1:9" ht="12.75" customHeight="1">
      <c r="A132" s="2" t="s">
        <v>54</v>
      </c>
      <c r="B132" s="3" t="s">
        <v>56</v>
      </c>
      <c r="C132" s="4" t="s">
        <v>62</v>
      </c>
      <c r="D132" s="22">
        <f t="shared" ref="D132:E132" si="30">D133+D134+D135+D136+D137+D140</f>
        <v>4304.8999999999996</v>
      </c>
      <c r="E132" s="22">
        <f t="shared" si="30"/>
        <v>3946.1583333333328</v>
      </c>
      <c r="F132" s="22">
        <f>F133+F134+F135+F136+F137+F140</f>
        <v>9997.1</v>
      </c>
      <c r="G132" s="19">
        <f t="shared" si="25"/>
        <v>6050.9416666666675</v>
      </c>
      <c r="H132" s="19">
        <f t="shared" si="26"/>
        <v>253.33752869351841</v>
      </c>
      <c r="I132" s="30"/>
    </row>
    <row r="133" spans="1:9" ht="12.75" customHeight="1">
      <c r="A133" s="2" t="s">
        <v>102</v>
      </c>
      <c r="B133" s="3" t="s">
        <v>125</v>
      </c>
      <c r="C133" s="4" t="s">
        <v>62</v>
      </c>
      <c r="D133" s="16">
        <v>121.5</v>
      </c>
      <c r="E133" s="16">
        <f>D133/12*11</f>
        <v>111.375</v>
      </c>
      <c r="F133" s="16">
        <v>363.8</v>
      </c>
      <c r="G133" s="19">
        <f t="shared" si="25"/>
        <v>252.42500000000001</v>
      </c>
      <c r="H133" s="19">
        <f t="shared" si="26"/>
        <v>326.64421997755329</v>
      </c>
      <c r="I133" s="30"/>
    </row>
    <row r="134" spans="1:9" ht="12.75" customHeight="1">
      <c r="A134" s="2" t="s">
        <v>105</v>
      </c>
      <c r="B134" s="3" t="s">
        <v>55</v>
      </c>
      <c r="C134" s="4" t="s">
        <v>62</v>
      </c>
      <c r="D134" s="16">
        <v>1635.5</v>
      </c>
      <c r="E134" s="16">
        <f t="shared" ref="E134:E137" si="31">D134/12*11</f>
        <v>1499.2083333333333</v>
      </c>
      <c r="F134" s="16">
        <v>0</v>
      </c>
      <c r="G134" s="19">
        <f t="shared" si="25"/>
        <v>-1499.2083333333333</v>
      </c>
      <c r="H134" s="19">
        <f t="shared" si="26"/>
        <v>0</v>
      </c>
      <c r="I134" s="30"/>
    </row>
    <row r="135" spans="1:9" ht="12.75" customHeight="1">
      <c r="A135" s="2" t="s">
        <v>106</v>
      </c>
      <c r="B135" s="3" t="s">
        <v>72</v>
      </c>
      <c r="C135" s="4" t="s">
        <v>62</v>
      </c>
      <c r="D135" s="16">
        <v>549.6</v>
      </c>
      <c r="E135" s="16">
        <f t="shared" si="31"/>
        <v>503.80000000000007</v>
      </c>
      <c r="F135" s="16">
        <v>1620.4</v>
      </c>
      <c r="G135" s="19">
        <f t="shared" si="25"/>
        <v>1116.5999999999999</v>
      </c>
      <c r="H135" s="19">
        <f t="shared" si="26"/>
        <v>321.63556967050414</v>
      </c>
      <c r="I135" s="30"/>
    </row>
    <row r="136" spans="1:9" ht="12.75" customHeight="1">
      <c r="A136" s="2" t="s">
        <v>107</v>
      </c>
      <c r="B136" s="3" t="s">
        <v>17</v>
      </c>
      <c r="C136" s="4" t="s">
        <v>62</v>
      </c>
      <c r="D136" s="16">
        <v>131.9</v>
      </c>
      <c r="E136" s="16">
        <f t="shared" si="31"/>
        <v>120.90833333333333</v>
      </c>
      <c r="F136" s="16">
        <v>251.1</v>
      </c>
      <c r="G136" s="19">
        <f t="shared" si="25"/>
        <v>130.19166666666666</v>
      </c>
      <c r="H136" s="19">
        <f t="shared" si="26"/>
        <v>207.67799296988073</v>
      </c>
      <c r="I136" s="30"/>
    </row>
    <row r="137" spans="1:9" ht="12.75" customHeight="1">
      <c r="A137" s="2" t="s">
        <v>109</v>
      </c>
      <c r="B137" s="3" t="s">
        <v>32</v>
      </c>
      <c r="C137" s="4" t="s">
        <v>62</v>
      </c>
      <c r="D137" s="16">
        <v>945.6</v>
      </c>
      <c r="E137" s="16">
        <f t="shared" si="31"/>
        <v>866.8</v>
      </c>
      <c r="F137" s="16">
        <v>1174.5</v>
      </c>
      <c r="G137" s="19">
        <f t="shared" si="25"/>
        <v>307.70000000000005</v>
      </c>
      <c r="H137" s="19">
        <f t="shared" si="26"/>
        <v>135.4983848638671</v>
      </c>
      <c r="I137" s="30"/>
    </row>
    <row r="138" spans="1:9" ht="12.75" hidden="1" customHeight="1">
      <c r="A138" s="2"/>
      <c r="B138" s="3" t="s">
        <v>151</v>
      </c>
      <c r="C138" s="4" t="s">
        <v>62</v>
      </c>
      <c r="D138" s="16"/>
      <c r="E138" s="16">
        <f t="shared" ref="E138:E139" si="32">D138/12*8</f>
        <v>0</v>
      </c>
      <c r="F138" s="16"/>
      <c r="G138" s="19">
        <f t="shared" si="25"/>
        <v>0</v>
      </c>
      <c r="H138" s="19" t="e">
        <f t="shared" si="26"/>
        <v>#DIV/0!</v>
      </c>
      <c r="I138" s="30"/>
    </row>
    <row r="139" spans="1:9" ht="12.75" hidden="1" customHeight="1">
      <c r="A139" s="2"/>
      <c r="B139" s="3" t="s">
        <v>152</v>
      </c>
      <c r="C139" s="4" t="s">
        <v>62</v>
      </c>
      <c r="D139" s="16"/>
      <c r="E139" s="16">
        <f t="shared" si="32"/>
        <v>0</v>
      </c>
      <c r="F139" s="16"/>
      <c r="G139" s="19">
        <f t="shared" si="25"/>
        <v>0</v>
      </c>
      <c r="H139" s="19" t="e">
        <f t="shared" si="26"/>
        <v>#DIV/0!</v>
      </c>
      <c r="I139" s="30"/>
    </row>
    <row r="140" spans="1:9" ht="12.75" customHeight="1">
      <c r="A140" s="2" t="s">
        <v>136</v>
      </c>
      <c r="B140" s="3" t="s">
        <v>169</v>
      </c>
      <c r="C140" s="4" t="s">
        <v>62</v>
      </c>
      <c r="D140" s="22">
        <f>D141+D142+D143+D144+D147+D148</f>
        <v>920.80000000000007</v>
      </c>
      <c r="E140" s="22">
        <f>E141+E142+E143+E144+E147+E148</f>
        <v>844.06666666666661</v>
      </c>
      <c r="F140" s="22">
        <f>F141+F142+F143+F144+F147+F148</f>
        <v>6587.3</v>
      </c>
      <c r="G140" s="19">
        <f t="shared" si="25"/>
        <v>5743.2333333333336</v>
      </c>
      <c r="H140" s="19">
        <f t="shared" si="26"/>
        <v>780.42413711397205</v>
      </c>
      <c r="I140" s="30"/>
    </row>
    <row r="141" spans="1:9" ht="12.75" customHeight="1">
      <c r="A141" s="30"/>
      <c r="B141" s="3" t="s">
        <v>104</v>
      </c>
      <c r="C141" s="4" t="s">
        <v>62</v>
      </c>
      <c r="D141" s="16">
        <v>680</v>
      </c>
      <c r="E141" s="16">
        <f>D141/12*11</f>
        <v>623.33333333333326</v>
      </c>
      <c r="F141" s="16">
        <v>1049.8</v>
      </c>
      <c r="G141" s="19">
        <f t="shared" si="25"/>
        <v>426.4666666666667</v>
      </c>
      <c r="H141" s="19">
        <f t="shared" si="26"/>
        <v>168.41711229946526</v>
      </c>
      <c r="I141" s="30"/>
    </row>
    <row r="142" spans="1:9" ht="12.75" customHeight="1">
      <c r="A142" s="30"/>
      <c r="B142" s="3" t="s">
        <v>103</v>
      </c>
      <c r="C142" s="4" t="s">
        <v>62</v>
      </c>
      <c r="D142" s="16">
        <v>104.2</v>
      </c>
      <c r="E142" s="16">
        <f t="shared" ref="E142:E144" si="33">D142/12*11</f>
        <v>95.516666666666666</v>
      </c>
      <c r="F142" s="16">
        <v>250.9</v>
      </c>
      <c r="G142" s="19">
        <f t="shared" si="25"/>
        <v>155.38333333333333</v>
      </c>
      <c r="H142" s="19">
        <f t="shared" si="26"/>
        <v>262.6766707380911</v>
      </c>
      <c r="I142" s="30"/>
    </row>
    <row r="143" spans="1:9" ht="12.75" customHeight="1">
      <c r="A143" s="30"/>
      <c r="B143" s="28" t="s">
        <v>6</v>
      </c>
      <c r="C143" s="31" t="s">
        <v>62</v>
      </c>
      <c r="D143" s="16">
        <v>4</v>
      </c>
      <c r="E143" s="16">
        <f t="shared" si="33"/>
        <v>3.6666666666666665</v>
      </c>
      <c r="F143" s="16">
        <v>1.7</v>
      </c>
      <c r="G143" s="19">
        <f t="shared" si="25"/>
        <v>-1.9666666666666666</v>
      </c>
      <c r="H143" s="19">
        <f t="shared" si="26"/>
        <v>46.36363636363636</v>
      </c>
      <c r="I143" s="30"/>
    </row>
    <row r="144" spans="1:9" ht="12.75" customHeight="1">
      <c r="A144" s="2"/>
      <c r="B144" s="7" t="s">
        <v>192</v>
      </c>
      <c r="C144" s="4" t="s">
        <v>62</v>
      </c>
      <c r="D144" s="16">
        <v>3.5</v>
      </c>
      <c r="E144" s="16">
        <f t="shared" si="33"/>
        <v>3.2083333333333335</v>
      </c>
      <c r="F144" s="16">
        <v>11.5</v>
      </c>
      <c r="G144" s="19">
        <f>F144-E144</f>
        <v>8.2916666666666661</v>
      </c>
      <c r="H144" s="19">
        <f>F144/E144*100</f>
        <v>358.44155844155841</v>
      </c>
      <c r="I144" s="30"/>
    </row>
    <row r="145" spans="1:13" ht="18" customHeight="1">
      <c r="A145" s="67" t="s">
        <v>18</v>
      </c>
      <c r="B145" s="67" t="s">
        <v>297</v>
      </c>
      <c r="C145" s="67" t="s">
        <v>60</v>
      </c>
      <c r="D145" s="67" t="s">
        <v>305</v>
      </c>
      <c r="E145" s="67" t="str">
        <f>E76</f>
        <v>принято в тарифе на 1 декабря 2019 года</v>
      </c>
      <c r="F145" s="67" t="str">
        <f t="shared" ref="F145:G145" si="34">F76</f>
        <v>фактически на 1 декабря 2019 года</v>
      </c>
      <c r="G145" s="67" t="str">
        <f t="shared" si="34"/>
        <v>отклонение факт к принято за 11 месяцев 2019 г.</v>
      </c>
      <c r="H145" s="67" t="s">
        <v>330</v>
      </c>
      <c r="I145" s="67" t="s">
        <v>331</v>
      </c>
    </row>
    <row r="146" spans="1:13" ht="43.5" customHeight="1">
      <c r="A146" s="67"/>
      <c r="B146" s="67"/>
      <c r="C146" s="67"/>
      <c r="D146" s="67"/>
      <c r="E146" s="67"/>
      <c r="F146" s="67"/>
      <c r="G146" s="67"/>
      <c r="H146" s="67"/>
      <c r="I146" s="67"/>
    </row>
    <row r="147" spans="1:13" ht="12.75" customHeight="1">
      <c r="A147" s="2"/>
      <c r="B147" s="7" t="s">
        <v>137</v>
      </c>
      <c r="C147" s="4" t="s">
        <v>62</v>
      </c>
      <c r="D147" s="17">
        <v>0</v>
      </c>
      <c r="E147" s="16">
        <f>D147/12*11</f>
        <v>0</v>
      </c>
      <c r="F147" s="16">
        <v>1731.4</v>
      </c>
      <c r="G147" s="19">
        <f>F147-E147</f>
        <v>1731.4</v>
      </c>
      <c r="H147" s="19">
        <v>0</v>
      </c>
      <c r="I147" s="30"/>
    </row>
    <row r="148" spans="1:13" ht="12.75" customHeight="1">
      <c r="A148" s="2"/>
      <c r="B148" s="7" t="s">
        <v>186</v>
      </c>
      <c r="C148" s="4" t="s">
        <v>62</v>
      </c>
      <c r="D148" s="16">
        <v>129.1</v>
      </c>
      <c r="E148" s="16">
        <f>D148/12*11</f>
        <v>118.34166666666667</v>
      </c>
      <c r="F148" s="16">
        <v>3542</v>
      </c>
      <c r="G148" s="19">
        <f t="shared" ref="G148:G163" si="35">F148-E148</f>
        <v>3423.6583333333333</v>
      </c>
      <c r="H148" s="19">
        <f t="shared" ref="H148:H163" si="36">F148/E148*100</f>
        <v>2993.0286599535243</v>
      </c>
      <c r="I148" s="30"/>
    </row>
    <row r="149" spans="1:13" ht="12.75" customHeight="1">
      <c r="A149" s="63" t="s">
        <v>153</v>
      </c>
      <c r="B149" s="9" t="s">
        <v>286</v>
      </c>
      <c r="C149" s="66" t="s">
        <v>62</v>
      </c>
      <c r="D149" s="15">
        <f>D150+D151</f>
        <v>148060</v>
      </c>
      <c r="E149" s="15">
        <f>E150+E151</f>
        <v>135721.66666666669</v>
      </c>
      <c r="F149" s="15">
        <f>F150+F151</f>
        <v>31471.800000000003</v>
      </c>
      <c r="G149" s="25">
        <f t="shared" si="35"/>
        <v>-104249.86666666668</v>
      </c>
      <c r="H149" s="25">
        <f t="shared" si="36"/>
        <v>23.188486240222023</v>
      </c>
      <c r="I149" s="30"/>
      <c r="L149" s="52"/>
    </row>
    <row r="150" spans="1:13" ht="12.75" customHeight="1">
      <c r="A150" s="63"/>
      <c r="B150" s="7" t="s">
        <v>283</v>
      </c>
      <c r="C150" s="4" t="s">
        <v>62</v>
      </c>
      <c r="D150" s="16">
        <v>147682</v>
      </c>
      <c r="E150" s="16">
        <f>D150/12*11</f>
        <v>135375.16666666669</v>
      </c>
      <c r="F150" s="16">
        <v>31255.4</v>
      </c>
      <c r="G150" s="19">
        <f t="shared" si="35"/>
        <v>-104119.76666666669</v>
      </c>
      <c r="H150" s="19">
        <f t="shared" si="36"/>
        <v>23.087986349047274</v>
      </c>
      <c r="I150" s="30"/>
    </row>
    <row r="151" spans="1:13" ht="12.75" customHeight="1">
      <c r="A151" s="63"/>
      <c r="B151" s="7" t="s">
        <v>284</v>
      </c>
      <c r="C151" s="4" t="s">
        <v>62</v>
      </c>
      <c r="D151" s="16">
        <v>378</v>
      </c>
      <c r="E151" s="16">
        <f>D151/12*11</f>
        <v>346.5</v>
      </c>
      <c r="F151" s="16">
        <v>216.4</v>
      </c>
      <c r="G151" s="19">
        <f t="shared" si="35"/>
        <v>-130.1</v>
      </c>
      <c r="H151" s="19">
        <f t="shared" si="36"/>
        <v>62.453102453102446</v>
      </c>
      <c r="I151" s="30"/>
      <c r="K151" s="52"/>
    </row>
    <row r="152" spans="1:13" ht="12.75" customHeight="1">
      <c r="A152" s="63" t="s">
        <v>154</v>
      </c>
      <c r="B152" s="9" t="s">
        <v>285</v>
      </c>
      <c r="C152" s="66" t="s">
        <v>62</v>
      </c>
      <c r="D152" s="15">
        <v>0</v>
      </c>
      <c r="E152" s="15">
        <f>D152/12*9</f>
        <v>0</v>
      </c>
      <c r="F152" s="15">
        <v>3907.7</v>
      </c>
      <c r="G152" s="25">
        <f t="shared" si="35"/>
        <v>3907.7</v>
      </c>
      <c r="H152" s="25">
        <v>0</v>
      </c>
      <c r="I152" s="30"/>
      <c r="M152" s="52"/>
    </row>
    <row r="153" spans="1:13" ht="12.75" customHeight="1">
      <c r="A153" s="63" t="s">
        <v>74</v>
      </c>
      <c r="B153" s="64" t="s">
        <v>287</v>
      </c>
      <c r="C153" s="66" t="s">
        <v>62</v>
      </c>
      <c r="D153" s="21">
        <f>D13+D83</f>
        <v>1233809.3999999999</v>
      </c>
      <c r="E153" s="21">
        <f t="shared" ref="E153" si="37">E13+E83</f>
        <v>1130991.9500000002</v>
      </c>
      <c r="F153" s="15">
        <f>F83+F13</f>
        <v>1110710.5000000002</v>
      </c>
      <c r="G153" s="25">
        <f t="shared" si="35"/>
        <v>-20281.449999999953</v>
      </c>
      <c r="H153" s="25">
        <f t="shared" si="36"/>
        <v>98.206755583008359</v>
      </c>
      <c r="I153" s="30"/>
      <c r="J153" s="41"/>
    </row>
    <row r="154" spans="1:13" ht="12.75" customHeight="1">
      <c r="A154" s="63" t="s">
        <v>75</v>
      </c>
      <c r="B154" s="64" t="s">
        <v>288</v>
      </c>
      <c r="C154" s="66" t="s">
        <v>62</v>
      </c>
      <c r="D154" s="15">
        <f>D155+D156</f>
        <v>78971.40000000014</v>
      </c>
      <c r="E154" s="15">
        <f>E155+E156</f>
        <v>72390.449999999953</v>
      </c>
      <c r="F154" s="15">
        <f>F161-F153-F157</f>
        <v>-20771.300000000323</v>
      </c>
      <c r="G154" s="25">
        <f t="shared" si="35"/>
        <v>-93161.750000000276</v>
      </c>
      <c r="H154" s="25">
        <f t="shared" si="36"/>
        <v>-28.693425721210929</v>
      </c>
      <c r="I154" s="30"/>
    </row>
    <row r="155" spans="1:13" ht="12.75" customHeight="1">
      <c r="A155" s="63"/>
      <c r="B155" s="3" t="s">
        <v>300</v>
      </c>
      <c r="C155" s="4" t="s">
        <v>62</v>
      </c>
      <c r="D155" s="17">
        <v>0</v>
      </c>
      <c r="E155" s="17">
        <f t="shared" ref="E155:E158" si="38">D155/12</f>
        <v>0</v>
      </c>
      <c r="F155" s="17">
        <v>0</v>
      </c>
      <c r="G155" s="19">
        <f t="shared" si="35"/>
        <v>0</v>
      </c>
      <c r="H155" s="19">
        <v>0</v>
      </c>
      <c r="I155" s="30"/>
    </row>
    <row r="156" spans="1:13" ht="12.75" customHeight="1">
      <c r="A156" s="63"/>
      <c r="B156" s="3" t="s">
        <v>301</v>
      </c>
      <c r="C156" s="4" t="s">
        <v>62</v>
      </c>
      <c r="D156" s="16">
        <f>D161-D153-D157</f>
        <v>78971.40000000014</v>
      </c>
      <c r="E156" s="16">
        <f>E161-E153-E157</f>
        <v>72390.449999999953</v>
      </c>
      <c r="F156" s="16">
        <v>0</v>
      </c>
      <c r="G156" s="19">
        <f t="shared" si="35"/>
        <v>-72390.449999999953</v>
      </c>
      <c r="H156" s="19">
        <f t="shared" si="36"/>
        <v>0</v>
      </c>
      <c r="I156" s="30"/>
    </row>
    <row r="157" spans="1:13" ht="12.75" customHeight="1">
      <c r="A157" s="35" t="s">
        <v>76</v>
      </c>
      <c r="B157" s="9" t="s">
        <v>155</v>
      </c>
      <c r="C157" s="66" t="s">
        <v>62</v>
      </c>
      <c r="D157" s="24">
        <v>115152</v>
      </c>
      <c r="E157" s="15">
        <f>D157/12*11</f>
        <v>105556</v>
      </c>
      <c r="F157" s="15">
        <v>123131.7</v>
      </c>
      <c r="G157" s="25">
        <f t="shared" si="35"/>
        <v>17575.699999999997</v>
      </c>
      <c r="H157" s="25">
        <v>0</v>
      </c>
      <c r="I157" s="30"/>
      <c r="K157" s="52"/>
    </row>
    <row r="158" spans="1:13" ht="24" customHeight="1">
      <c r="A158" s="63" t="s">
        <v>77</v>
      </c>
      <c r="B158" s="9" t="s">
        <v>282</v>
      </c>
      <c r="C158" s="66" t="s">
        <v>62</v>
      </c>
      <c r="D158" s="24">
        <v>0</v>
      </c>
      <c r="E158" s="24">
        <f t="shared" si="38"/>
        <v>0</v>
      </c>
      <c r="F158" s="24">
        <v>0</v>
      </c>
      <c r="G158" s="24">
        <f t="shared" si="35"/>
        <v>0</v>
      </c>
      <c r="H158" s="24">
        <v>0</v>
      </c>
      <c r="I158" s="30"/>
      <c r="K158" s="52"/>
    </row>
    <row r="159" spans="1:13" s="53" customFormat="1" ht="12.75" customHeight="1">
      <c r="A159" s="63" t="s">
        <v>78</v>
      </c>
      <c r="B159" s="64" t="s">
        <v>289</v>
      </c>
      <c r="C159" s="66" t="s">
        <v>62</v>
      </c>
      <c r="D159" s="15">
        <v>3052035.9</v>
      </c>
      <c r="E159" s="15">
        <f>D159</f>
        <v>3052035.9</v>
      </c>
      <c r="F159" s="24">
        <v>0</v>
      </c>
      <c r="G159" s="25">
        <f t="shared" si="35"/>
        <v>-3052035.9</v>
      </c>
      <c r="H159" s="25">
        <f t="shared" si="36"/>
        <v>0</v>
      </c>
      <c r="I159" s="79"/>
    </row>
    <row r="160" spans="1:13" s="53" customFormat="1" ht="12.75" hidden="1" customHeight="1">
      <c r="A160" s="63"/>
      <c r="B160" s="3" t="s">
        <v>296</v>
      </c>
      <c r="C160" s="4" t="s">
        <v>62</v>
      </c>
      <c r="D160" s="16">
        <v>0</v>
      </c>
      <c r="E160" s="16">
        <f>D160/12*12</f>
        <v>0</v>
      </c>
      <c r="F160" s="17">
        <v>0</v>
      </c>
      <c r="G160" s="19">
        <f t="shared" si="35"/>
        <v>0</v>
      </c>
      <c r="H160" s="19">
        <v>0</v>
      </c>
      <c r="I160" s="79"/>
    </row>
    <row r="161" spans="1:13" ht="12.75" customHeight="1">
      <c r="A161" s="35" t="s">
        <v>79</v>
      </c>
      <c r="B161" s="64" t="s">
        <v>57</v>
      </c>
      <c r="C161" s="66" t="s">
        <v>62</v>
      </c>
      <c r="D161" s="15">
        <v>1427932.8</v>
      </c>
      <c r="E161" s="15">
        <f>D161/12*11</f>
        <v>1308938.4000000001</v>
      </c>
      <c r="F161" s="15">
        <v>1213070.8999999999</v>
      </c>
      <c r="G161" s="24">
        <f t="shared" si="35"/>
        <v>-95867.500000000233</v>
      </c>
      <c r="H161" s="24">
        <f t="shared" si="36"/>
        <v>92.675934940865034</v>
      </c>
      <c r="I161" s="30"/>
      <c r="K161" s="52"/>
      <c r="M161" s="52"/>
    </row>
    <row r="162" spans="1:13" ht="12.75" customHeight="1">
      <c r="A162" s="35" t="s">
        <v>81</v>
      </c>
      <c r="B162" s="64" t="s">
        <v>146</v>
      </c>
      <c r="C162" s="66" t="s">
        <v>80</v>
      </c>
      <c r="D162" s="15">
        <v>11833.6</v>
      </c>
      <c r="E162" s="15">
        <f>D162/12*11</f>
        <v>10847.466666666667</v>
      </c>
      <c r="F162" s="15">
        <v>10927.3</v>
      </c>
      <c r="G162" s="24">
        <f t="shared" si="35"/>
        <v>79.833333333332121</v>
      </c>
      <c r="H162" s="24">
        <f t="shared" si="36"/>
        <v>100.73596292836422</v>
      </c>
      <c r="I162" s="30"/>
    </row>
    <row r="163" spans="1:13" ht="25.5" customHeight="1">
      <c r="A163" s="35" t="s">
        <v>131</v>
      </c>
      <c r="B163" s="64" t="s">
        <v>83</v>
      </c>
      <c r="C163" s="66" t="s">
        <v>84</v>
      </c>
      <c r="D163" s="23">
        <f>D161/D162</f>
        <v>120.66765819361817</v>
      </c>
      <c r="E163" s="23">
        <f>E161/E162</f>
        <v>120.66765819361818</v>
      </c>
      <c r="F163" s="23">
        <f>F161/F162</f>
        <v>111.01286685640551</v>
      </c>
      <c r="G163" s="24">
        <f t="shared" si="35"/>
        <v>-9.6547913372126715</v>
      </c>
      <c r="H163" s="24">
        <f t="shared" si="36"/>
        <v>91.998857455474109</v>
      </c>
      <c r="I163" s="30"/>
    </row>
    <row r="164" spans="1:13" ht="15" customHeight="1">
      <c r="A164" s="11"/>
      <c r="B164" s="12"/>
      <c r="C164" s="8"/>
      <c r="D164" s="13"/>
    </row>
    <row r="165" spans="1:13" ht="15" customHeight="1">
      <c r="A165" s="11"/>
      <c r="B165" s="8"/>
      <c r="C165" s="8"/>
      <c r="D165" s="13"/>
      <c r="E165" s="74"/>
      <c r="F165" s="74"/>
      <c r="G165" s="74"/>
    </row>
    <row r="166" spans="1:13" ht="15" customHeight="1">
      <c r="A166" s="11"/>
      <c r="B166" s="12"/>
      <c r="C166" s="8"/>
      <c r="D166" s="14"/>
    </row>
    <row r="167" spans="1:13" ht="15" customHeight="1">
      <c r="A167" s="11"/>
      <c r="B167" s="12"/>
      <c r="C167" s="8"/>
      <c r="D167" s="14"/>
    </row>
    <row r="168" spans="1:13" ht="15" customHeight="1">
      <c r="A168" s="11"/>
      <c r="B168" s="12"/>
      <c r="C168" s="8"/>
      <c r="D168" s="14"/>
    </row>
    <row r="169" spans="1:13" ht="15" customHeight="1">
      <c r="A169" s="11"/>
      <c r="B169" s="12"/>
      <c r="C169" s="8"/>
      <c r="D169" s="14"/>
    </row>
    <row r="170" spans="1:13" ht="15" customHeight="1">
      <c r="A170" s="11"/>
      <c r="B170" s="12"/>
      <c r="C170" s="8"/>
      <c r="D170" s="14"/>
    </row>
    <row r="171" spans="1:13" ht="15" customHeight="1">
      <c r="A171" s="11"/>
      <c r="B171" s="12"/>
      <c r="C171" s="8"/>
      <c r="D171" s="14"/>
    </row>
    <row r="172" spans="1:13" ht="15" customHeight="1">
      <c r="A172" s="11"/>
      <c r="B172" s="12"/>
      <c r="C172" s="8"/>
      <c r="D172" s="14"/>
    </row>
    <row r="173" spans="1:13" ht="15" customHeight="1">
      <c r="A173" s="11"/>
      <c r="B173" s="12"/>
      <c r="C173" s="8"/>
      <c r="D173" s="14"/>
    </row>
    <row r="174" spans="1:13" ht="15" customHeight="1">
      <c r="A174" s="11"/>
      <c r="B174" s="12"/>
      <c r="C174" s="8"/>
      <c r="D174" s="14"/>
    </row>
    <row r="175" spans="1:13" ht="15" customHeight="1">
      <c r="A175" s="11"/>
      <c r="B175" s="12"/>
      <c r="C175" s="8"/>
      <c r="D175" s="14"/>
    </row>
    <row r="176" spans="1:13" ht="15" customHeight="1">
      <c r="A176" s="11"/>
      <c r="B176" s="12"/>
      <c r="C176" s="8"/>
      <c r="D176" s="14"/>
    </row>
    <row r="177" spans="1:4" ht="15" customHeight="1">
      <c r="A177" s="11"/>
      <c r="B177" s="12"/>
      <c r="C177" s="8"/>
      <c r="D177" s="14"/>
    </row>
    <row r="178" spans="1:4" ht="15" customHeight="1">
      <c r="A178" s="11"/>
      <c r="B178" s="12"/>
      <c r="C178" s="8"/>
      <c r="D178" s="14"/>
    </row>
    <row r="179" spans="1:4" ht="15" customHeight="1">
      <c r="A179" s="11"/>
      <c r="B179" s="12"/>
      <c r="C179" s="8"/>
      <c r="D179" s="14"/>
    </row>
    <row r="180" spans="1:4" ht="15" customHeight="1">
      <c r="A180" s="11"/>
      <c r="B180" s="12"/>
      <c r="C180" s="8"/>
      <c r="D180" s="14"/>
    </row>
    <row r="181" spans="1:4" ht="15" customHeight="1">
      <c r="A181" s="11"/>
      <c r="B181" s="12"/>
      <c r="C181" s="8"/>
      <c r="D181" s="14"/>
    </row>
    <row r="182" spans="1:4" ht="15" customHeight="1">
      <c r="A182" s="11"/>
      <c r="B182" s="12"/>
      <c r="C182" s="8"/>
      <c r="D182" s="14"/>
    </row>
    <row r="183" spans="1:4" ht="15" customHeight="1">
      <c r="A183" s="11"/>
      <c r="B183" s="12"/>
      <c r="C183" s="8"/>
      <c r="D183" s="14"/>
    </row>
    <row r="184" spans="1:4" ht="15" customHeight="1">
      <c r="A184" s="11"/>
      <c r="B184" s="12"/>
      <c r="C184" s="8"/>
      <c r="D184" s="14"/>
    </row>
    <row r="185" spans="1:4" ht="15" customHeight="1">
      <c r="A185" s="11"/>
      <c r="B185" s="12"/>
      <c r="C185" s="8"/>
      <c r="D185" s="13"/>
    </row>
    <row r="186" spans="1:4">
      <c r="A186" s="54"/>
      <c r="B186" s="54"/>
      <c r="C186" s="54"/>
    </row>
  </sheetData>
  <mergeCells count="30">
    <mergeCell ref="I11:I12"/>
    <mergeCell ref="A9:I9"/>
    <mergeCell ref="I76:I77"/>
    <mergeCell ref="I145:I146"/>
    <mergeCell ref="E165:G165"/>
    <mergeCell ref="A11:A12"/>
    <mergeCell ref="B11:B12"/>
    <mergeCell ref="C11:C12"/>
    <mergeCell ref="D11:D12"/>
    <mergeCell ref="E11:E12"/>
    <mergeCell ref="F11:F12"/>
    <mergeCell ref="A10:H10"/>
    <mergeCell ref="A76:A77"/>
    <mergeCell ref="B76:B77"/>
    <mergeCell ref="C76:C77"/>
    <mergeCell ref="D76:D77"/>
    <mergeCell ref="E76:E77"/>
    <mergeCell ref="F76:F77"/>
    <mergeCell ref="A145:A146"/>
    <mergeCell ref="B145:B146"/>
    <mergeCell ref="C145:C146"/>
    <mergeCell ref="D145:D146"/>
    <mergeCell ref="E145:E146"/>
    <mergeCell ref="F145:F146"/>
    <mergeCell ref="G11:G12"/>
    <mergeCell ref="H11:H12"/>
    <mergeCell ref="G76:G77"/>
    <mergeCell ref="H76:H77"/>
    <mergeCell ref="G145:G146"/>
    <mergeCell ref="H145:H146"/>
  </mergeCells>
  <pageMargins left="0.63" right="0.22" top="0.33" bottom="0.35" header="0.16" footer="0.16"/>
  <pageSetup paperSize="9" scale="89" orientation="portrait" r:id="rId1"/>
  <rowBreaks count="2" manualBreakCount="2">
    <brk id="75" max="16383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120" zoomScaleNormal="120" workbookViewId="0">
      <selection activeCell="H19" sqref="H19"/>
    </sheetView>
  </sheetViews>
  <sheetFormatPr defaultRowHeight="15"/>
  <cols>
    <col min="1" max="1" width="4.5703125" style="33" customWidth="1"/>
    <col min="2" max="2" width="34.85546875" style="33" customWidth="1"/>
    <col min="3" max="3" width="8.140625" style="33" customWidth="1"/>
    <col min="4" max="4" width="9.7109375" style="33" customWidth="1"/>
    <col min="5" max="5" width="9.28515625" style="33" hidden="1" customWidth="1"/>
    <col min="6" max="6" width="10" style="33" customWidth="1"/>
    <col min="7" max="7" width="10" style="33" hidden="1" customWidth="1"/>
    <col min="8" max="8" width="11.5703125" style="33" customWidth="1"/>
    <col min="9" max="9" width="11.140625" style="33" customWidth="1"/>
    <col min="10" max="11" width="9.140625" style="33" customWidth="1"/>
    <col min="12" max="16384" width="9.140625" style="33"/>
  </cols>
  <sheetData>
    <row r="1" spans="1:12">
      <c r="A1" s="76"/>
      <c r="B1" s="76"/>
      <c r="C1" s="76"/>
      <c r="D1" s="76"/>
      <c r="E1" s="76"/>
      <c r="G1" s="77" t="s">
        <v>321</v>
      </c>
      <c r="H1" s="77" t="s">
        <v>321</v>
      </c>
    </row>
    <row r="2" spans="1:12" ht="15" customHeight="1">
      <c r="A2" s="78"/>
      <c r="B2" s="78"/>
      <c r="C2" s="78"/>
      <c r="D2" s="78"/>
      <c r="E2" s="78"/>
      <c r="G2" s="77" t="s">
        <v>322</v>
      </c>
      <c r="H2" s="77" t="s">
        <v>322</v>
      </c>
    </row>
    <row r="3" spans="1:12">
      <c r="A3" s="65"/>
      <c r="B3" s="65"/>
      <c r="C3" s="65"/>
      <c r="D3" s="65"/>
      <c r="E3" s="65"/>
      <c r="G3" s="77" t="s">
        <v>323</v>
      </c>
      <c r="H3" s="77" t="s">
        <v>323</v>
      </c>
    </row>
    <row r="4" spans="1:12">
      <c r="A4" s="65"/>
      <c r="B4" s="65"/>
      <c r="C4" s="65"/>
      <c r="D4" s="65"/>
      <c r="E4" s="65"/>
      <c r="G4" s="77" t="s">
        <v>324</v>
      </c>
      <c r="H4" s="77" t="s">
        <v>324</v>
      </c>
    </row>
    <row r="5" spans="1:12">
      <c r="A5" s="65"/>
      <c r="B5" s="65"/>
      <c r="C5" s="65"/>
      <c r="D5" s="65"/>
      <c r="E5" s="65"/>
      <c r="G5" s="77" t="s">
        <v>325</v>
      </c>
      <c r="H5" s="77" t="s">
        <v>325</v>
      </c>
    </row>
    <row r="6" spans="1:12">
      <c r="A6" s="65"/>
      <c r="B6" s="65"/>
      <c r="C6" s="65"/>
      <c r="D6" s="65"/>
      <c r="E6" s="65"/>
      <c r="G6" s="77" t="s">
        <v>326</v>
      </c>
      <c r="H6" s="77" t="s">
        <v>326</v>
      </c>
    </row>
    <row r="7" spans="1:12">
      <c r="A7" s="65"/>
      <c r="B7" s="65"/>
      <c r="C7" s="65"/>
      <c r="D7" s="65"/>
      <c r="E7" s="65"/>
      <c r="G7" s="77" t="s">
        <v>327</v>
      </c>
      <c r="H7" s="77" t="s">
        <v>327</v>
      </c>
    </row>
    <row r="8" spans="1:12">
      <c r="A8" s="65"/>
      <c r="B8" s="65"/>
      <c r="C8" s="65"/>
      <c r="D8" s="65"/>
      <c r="E8" s="65"/>
      <c r="F8" s="65"/>
      <c r="G8" s="65"/>
      <c r="H8" s="65"/>
      <c r="I8" s="65"/>
    </row>
    <row r="9" spans="1:12" ht="42" customHeight="1">
      <c r="A9" s="72" t="s">
        <v>328</v>
      </c>
      <c r="B9" s="72"/>
      <c r="C9" s="72"/>
      <c r="D9" s="72"/>
      <c r="E9" s="72"/>
      <c r="F9" s="72"/>
      <c r="G9" s="72"/>
      <c r="H9" s="72"/>
      <c r="I9" s="72"/>
    </row>
    <row r="10" spans="1:12" ht="13.5" customHeight="1">
      <c r="A10" s="73"/>
      <c r="B10" s="73"/>
      <c r="C10" s="73"/>
      <c r="D10" s="73"/>
      <c r="E10" s="73"/>
      <c r="F10" s="73"/>
      <c r="G10" s="73"/>
      <c r="H10" s="73"/>
    </row>
    <row r="11" spans="1:12" ht="15" customHeight="1">
      <c r="A11" s="67" t="s">
        <v>18</v>
      </c>
      <c r="B11" s="67" t="s">
        <v>59</v>
      </c>
      <c r="C11" s="67" t="s">
        <v>60</v>
      </c>
      <c r="D11" s="67" t="s">
        <v>329</v>
      </c>
      <c r="E11" s="67" t="s">
        <v>332</v>
      </c>
      <c r="F11" s="67" t="s">
        <v>332</v>
      </c>
      <c r="G11" s="67" t="s">
        <v>319</v>
      </c>
      <c r="H11" s="67" t="s">
        <v>335</v>
      </c>
      <c r="I11" s="67" t="s">
        <v>331</v>
      </c>
    </row>
    <row r="12" spans="1:12" ht="34.5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12" ht="12.95" customHeight="1">
      <c r="A13" s="55" t="s">
        <v>61</v>
      </c>
      <c r="B13" s="57" t="s">
        <v>25</v>
      </c>
      <c r="C13" s="55" t="s">
        <v>62</v>
      </c>
      <c r="D13" s="15">
        <f>D14+D18+D24+D25+D26</f>
        <v>5547.4</v>
      </c>
      <c r="E13" s="15">
        <f>E14+E18+E24+E25+E26</f>
        <v>4160.5499999999993</v>
      </c>
      <c r="F13" s="15">
        <f>F14+F18+F24+F25+F26</f>
        <v>4229.0999999999995</v>
      </c>
      <c r="G13" s="25">
        <f>F13-D13</f>
        <v>-1318.3000000000002</v>
      </c>
      <c r="H13" s="25">
        <f>F13/D13*100</f>
        <v>76.235714028193385</v>
      </c>
      <c r="I13" s="80"/>
      <c r="J13" s="10"/>
      <c r="K13" s="36"/>
      <c r="L13" s="36"/>
    </row>
    <row r="14" spans="1:12" ht="12.95" customHeight="1">
      <c r="A14" s="56" t="s">
        <v>0</v>
      </c>
      <c r="B14" s="5" t="s">
        <v>26</v>
      </c>
      <c r="C14" s="55" t="s">
        <v>62</v>
      </c>
      <c r="D14" s="15">
        <f>D15+D16+D17</f>
        <v>4329.5</v>
      </c>
      <c r="E14" s="15">
        <f>E15+E16+E17</f>
        <v>3247.125</v>
      </c>
      <c r="F14" s="15">
        <f>F15+F16+F17</f>
        <v>1914.7</v>
      </c>
      <c r="G14" s="25">
        <f t="shared" ref="G14:G68" si="0">F14-D14</f>
        <v>-2414.8000000000002</v>
      </c>
      <c r="H14" s="25">
        <f t="shared" ref="H14:H68" si="1">F14/D14*100</f>
        <v>44.224506294029339</v>
      </c>
      <c r="I14" s="80"/>
    </row>
    <row r="15" spans="1:12" ht="12.95" customHeight="1">
      <c r="A15" s="2" t="s">
        <v>23</v>
      </c>
      <c r="B15" s="1" t="s">
        <v>19</v>
      </c>
      <c r="C15" s="4" t="s">
        <v>62</v>
      </c>
      <c r="D15" s="18">
        <v>100.1</v>
      </c>
      <c r="E15" s="18">
        <f>D15/4*3</f>
        <v>75.074999999999989</v>
      </c>
      <c r="F15" s="16">
        <v>130.19999999999999</v>
      </c>
      <c r="G15" s="19">
        <f t="shared" si="0"/>
        <v>30.099999999999994</v>
      </c>
      <c r="H15" s="19">
        <f t="shared" si="1"/>
        <v>130.06993006993005</v>
      </c>
      <c r="I15" s="80"/>
      <c r="J15" s="36"/>
    </row>
    <row r="16" spans="1:12" ht="12.95" customHeight="1">
      <c r="A16" s="2" t="s">
        <v>24</v>
      </c>
      <c r="B16" s="1" t="s">
        <v>1</v>
      </c>
      <c r="C16" s="4" t="s">
        <v>62</v>
      </c>
      <c r="D16" s="18">
        <v>3859</v>
      </c>
      <c r="E16" s="18">
        <f t="shared" ref="E16:E17" si="2">D16/4*3</f>
        <v>2894.25</v>
      </c>
      <c r="F16" s="16">
        <v>1465</v>
      </c>
      <c r="G16" s="19">
        <f t="shared" si="0"/>
        <v>-2394</v>
      </c>
      <c r="H16" s="19">
        <f t="shared" si="1"/>
        <v>37.9632029023063</v>
      </c>
      <c r="I16" s="80"/>
    </row>
    <row r="17" spans="1:13" ht="12.95" customHeight="1">
      <c r="A17" s="2" t="s">
        <v>28</v>
      </c>
      <c r="B17" s="1" t="s">
        <v>63</v>
      </c>
      <c r="C17" s="4" t="s">
        <v>62</v>
      </c>
      <c r="D17" s="18">
        <v>370.4</v>
      </c>
      <c r="E17" s="18">
        <f t="shared" si="2"/>
        <v>277.79999999999995</v>
      </c>
      <c r="F17" s="16">
        <v>319.5</v>
      </c>
      <c r="G17" s="19">
        <f t="shared" si="0"/>
        <v>-50.899999999999977</v>
      </c>
      <c r="H17" s="19">
        <f t="shared" si="1"/>
        <v>86.258099352051843</v>
      </c>
      <c r="I17" s="80"/>
    </row>
    <row r="18" spans="1:13" ht="12.95" customHeight="1">
      <c r="A18" s="56" t="s">
        <v>3</v>
      </c>
      <c r="B18" s="5" t="s">
        <v>20</v>
      </c>
      <c r="C18" s="55" t="s">
        <v>62</v>
      </c>
      <c r="D18" s="15">
        <f>D19+D22+D23</f>
        <v>392.00000000000006</v>
      </c>
      <c r="E18" s="15">
        <f>E19+E22+E23</f>
        <v>294</v>
      </c>
      <c r="F18" s="15">
        <f>F19+F22+F23</f>
        <v>1808.6</v>
      </c>
      <c r="G18" s="25">
        <f t="shared" si="0"/>
        <v>1416.6</v>
      </c>
      <c r="H18" s="25">
        <f t="shared" si="1"/>
        <v>461.37755102040813</v>
      </c>
      <c r="I18" s="80"/>
      <c r="J18" s="37"/>
    </row>
    <row r="19" spans="1:13" ht="12.95" customHeight="1">
      <c r="A19" s="2" t="s">
        <v>64</v>
      </c>
      <c r="B19" s="1" t="s">
        <v>87</v>
      </c>
      <c r="C19" s="4" t="s">
        <v>62</v>
      </c>
      <c r="D19" s="18">
        <v>341.1</v>
      </c>
      <c r="E19" s="18">
        <f>D19/4*3</f>
        <v>255.82500000000002</v>
      </c>
      <c r="F19" s="16">
        <v>1604.4</v>
      </c>
      <c r="G19" s="19">
        <f t="shared" si="0"/>
        <v>1263.3000000000002</v>
      </c>
      <c r="H19" s="19">
        <f t="shared" si="1"/>
        <v>470.36059806508359</v>
      </c>
      <c r="I19" s="80"/>
      <c r="J19" s="37"/>
    </row>
    <row r="20" spans="1:13" ht="12.95" customHeight="1">
      <c r="A20" s="2"/>
      <c r="B20" s="1" t="s">
        <v>111</v>
      </c>
      <c r="C20" s="4" t="s">
        <v>110</v>
      </c>
      <c r="D20" s="19">
        <v>26030.400000000001</v>
      </c>
      <c r="E20" s="19">
        <f>D20</f>
        <v>26030.400000000001</v>
      </c>
      <c r="F20" s="26">
        <f>F19/F21/4*1000</f>
        <v>133700.00000000003</v>
      </c>
      <c r="G20" s="19">
        <f t="shared" si="0"/>
        <v>107669.60000000003</v>
      </c>
      <c r="H20" s="19">
        <f t="shared" si="1"/>
        <v>513.63021697707302</v>
      </c>
      <c r="I20" s="80"/>
      <c r="J20" s="37"/>
    </row>
    <row r="21" spans="1:13" ht="12.95" customHeight="1">
      <c r="A21" s="2"/>
      <c r="B21" s="1" t="s">
        <v>113</v>
      </c>
      <c r="C21" s="4" t="s">
        <v>112</v>
      </c>
      <c r="D21" s="19">
        <v>3</v>
      </c>
      <c r="E21" s="19">
        <f>D21</f>
        <v>3</v>
      </c>
      <c r="F21" s="26">
        <v>3</v>
      </c>
      <c r="G21" s="19">
        <f t="shared" si="0"/>
        <v>0</v>
      </c>
      <c r="H21" s="19">
        <f t="shared" si="1"/>
        <v>100</v>
      </c>
      <c r="I21" s="80"/>
      <c r="J21" s="37"/>
    </row>
    <row r="22" spans="1:13" ht="12.95" customHeight="1">
      <c r="A22" s="2" t="s">
        <v>65</v>
      </c>
      <c r="B22" s="1" t="s">
        <v>22</v>
      </c>
      <c r="C22" s="4" t="s">
        <v>62</v>
      </c>
      <c r="D22" s="18">
        <v>33.799999999999997</v>
      </c>
      <c r="E22" s="18">
        <f>D22/4*3</f>
        <v>25.349999999999998</v>
      </c>
      <c r="F22" s="16">
        <v>138.1</v>
      </c>
      <c r="G22" s="19">
        <f t="shared" si="0"/>
        <v>104.3</v>
      </c>
      <c r="H22" s="19">
        <f t="shared" si="1"/>
        <v>408.57988165680473</v>
      </c>
      <c r="I22" s="80"/>
    </row>
    <row r="23" spans="1:13" ht="12.95" customHeight="1">
      <c r="A23" s="2" t="s">
        <v>88</v>
      </c>
      <c r="B23" s="1" t="s">
        <v>130</v>
      </c>
      <c r="C23" s="4" t="s">
        <v>62</v>
      </c>
      <c r="D23" s="18">
        <v>17.100000000000001</v>
      </c>
      <c r="E23" s="18">
        <f t="shared" ref="E23:E25" si="3">D23/4*3</f>
        <v>12.825000000000001</v>
      </c>
      <c r="F23" s="16">
        <v>66.099999999999994</v>
      </c>
      <c r="G23" s="19">
        <f t="shared" si="0"/>
        <v>48.999999999999993</v>
      </c>
      <c r="H23" s="19">
        <f t="shared" si="1"/>
        <v>386.54970760233908</v>
      </c>
      <c r="I23" s="80"/>
      <c r="J23" s="37"/>
    </row>
    <row r="24" spans="1:13" ht="12.95" customHeight="1">
      <c r="A24" s="56" t="s">
        <v>5</v>
      </c>
      <c r="B24" s="5" t="s">
        <v>66</v>
      </c>
      <c r="C24" s="55" t="s">
        <v>62</v>
      </c>
      <c r="D24" s="20">
        <v>215.3</v>
      </c>
      <c r="E24" s="20">
        <f t="shared" si="3"/>
        <v>161.47500000000002</v>
      </c>
      <c r="F24" s="15">
        <v>302.60000000000002</v>
      </c>
      <c r="G24" s="25">
        <f t="shared" si="0"/>
        <v>87.300000000000011</v>
      </c>
      <c r="H24" s="25">
        <f t="shared" si="1"/>
        <v>140.54807245703668</v>
      </c>
      <c r="I24" s="80"/>
    </row>
    <row r="25" spans="1:13" ht="12.95" customHeight="1">
      <c r="A25" s="56" t="s">
        <v>7</v>
      </c>
      <c r="B25" s="5" t="s">
        <v>4</v>
      </c>
      <c r="C25" s="55" t="s">
        <v>62</v>
      </c>
      <c r="D25" s="20">
        <v>542.9</v>
      </c>
      <c r="E25" s="20">
        <f t="shared" si="3"/>
        <v>407.17499999999995</v>
      </c>
      <c r="F25" s="15">
        <v>133.30000000000001</v>
      </c>
      <c r="G25" s="25">
        <f t="shared" si="0"/>
        <v>-409.59999999999997</v>
      </c>
      <c r="H25" s="25">
        <f t="shared" si="1"/>
        <v>24.553324737520725</v>
      </c>
      <c r="I25" s="80"/>
    </row>
    <row r="26" spans="1:13" ht="12.95" customHeight="1">
      <c r="A26" s="56" t="s">
        <v>9</v>
      </c>
      <c r="B26" s="5" t="s">
        <v>306</v>
      </c>
      <c r="C26" s="55" t="s">
        <v>62</v>
      </c>
      <c r="D26" s="21">
        <f>D27+D28+D29+D30+D31+D32+D33+D34+D35+D36+D37</f>
        <v>67.7</v>
      </c>
      <c r="E26" s="21">
        <f>E27+E28+E29+E30+E31+E32+E33+E34+E35+E36+E37</f>
        <v>50.774999999999991</v>
      </c>
      <c r="F26" s="21">
        <f>F27+F28+F29+F30+F31+F32+F33+F34+F35+F36+F37</f>
        <v>69.900000000000006</v>
      </c>
      <c r="G26" s="25">
        <f t="shared" si="0"/>
        <v>2.2000000000000028</v>
      </c>
      <c r="H26" s="25">
        <f t="shared" si="1"/>
        <v>103.24963072378139</v>
      </c>
      <c r="I26" s="80"/>
      <c r="J26" s="37"/>
      <c r="M26" s="36"/>
    </row>
    <row r="27" spans="1:13" ht="12.95" customHeight="1">
      <c r="A27" s="2" t="s">
        <v>35</v>
      </c>
      <c r="B27" s="1" t="s">
        <v>68</v>
      </c>
      <c r="C27" s="4" t="s">
        <v>62</v>
      </c>
      <c r="D27" s="18">
        <v>0.2</v>
      </c>
      <c r="E27" s="18">
        <f>D27/4*3</f>
        <v>0.15000000000000002</v>
      </c>
      <c r="F27" s="16">
        <v>0.1</v>
      </c>
      <c r="G27" s="19">
        <f t="shared" si="0"/>
        <v>-0.1</v>
      </c>
      <c r="H27" s="19">
        <f t="shared" si="1"/>
        <v>50</v>
      </c>
      <c r="I27" s="80"/>
      <c r="J27" s="37"/>
    </row>
    <row r="28" spans="1:13" ht="12.95" customHeight="1">
      <c r="A28" s="2" t="s">
        <v>36</v>
      </c>
      <c r="B28" s="1" t="s">
        <v>69</v>
      </c>
      <c r="C28" s="4" t="s">
        <v>62</v>
      </c>
      <c r="D28" s="18">
        <v>14.8</v>
      </c>
      <c r="E28" s="18">
        <f t="shared" ref="E28:E37" si="4">D28/4*3</f>
        <v>11.100000000000001</v>
      </c>
      <c r="F28" s="16">
        <v>6.3</v>
      </c>
      <c r="G28" s="19">
        <f t="shared" si="0"/>
        <v>-8.5</v>
      </c>
      <c r="H28" s="19">
        <f t="shared" si="1"/>
        <v>42.567567567567565</v>
      </c>
      <c r="I28" s="80"/>
      <c r="J28" s="37"/>
    </row>
    <row r="29" spans="1:13" ht="12.95" customHeight="1">
      <c r="A29" s="2" t="s">
        <v>37</v>
      </c>
      <c r="B29" s="1" t="s">
        <v>31</v>
      </c>
      <c r="C29" s="4" t="s">
        <v>62</v>
      </c>
      <c r="D29" s="18">
        <v>0.1</v>
      </c>
      <c r="E29" s="18">
        <f t="shared" si="4"/>
        <v>7.5000000000000011E-2</v>
      </c>
      <c r="F29" s="16">
        <v>0.1</v>
      </c>
      <c r="G29" s="19">
        <f t="shared" si="0"/>
        <v>0</v>
      </c>
      <c r="H29" s="19">
        <f t="shared" si="1"/>
        <v>100</v>
      </c>
      <c r="I29" s="80"/>
      <c r="J29" s="37"/>
    </row>
    <row r="30" spans="1:13" ht="12.95" customHeight="1">
      <c r="A30" s="2" t="s">
        <v>38</v>
      </c>
      <c r="B30" s="1" t="s">
        <v>158</v>
      </c>
      <c r="C30" s="4" t="s">
        <v>62</v>
      </c>
      <c r="D30" s="18">
        <v>31.7</v>
      </c>
      <c r="E30" s="18">
        <f t="shared" si="4"/>
        <v>23.774999999999999</v>
      </c>
      <c r="F30" s="16">
        <v>0.9</v>
      </c>
      <c r="G30" s="19">
        <f t="shared" si="0"/>
        <v>-30.8</v>
      </c>
      <c r="H30" s="19">
        <f t="shared" si="1"/>
        <v>2.8391167192429023</v>
      </c>
      <c r="I30" s="80"/>
      <c r="J30" s="37"/>
    </row>
    <row r="31" spans="1:13" ht="12.95" customHeight="1">
      <c r="A31" s="2" t="s">
        <v>39</v>
      </c>
      <c r="B31" s="1" t="s">
        <v>32</v>
      </c>
      <c r="C31" s="4" t="s">
        <v>62</v>
      </c>
      <c r="D31" s="18">
        <v>11.1</v>
      </c>
      <c r="E31" s="18">
        <f t="shared" si="4"/>
        <v>8.3249999999999993</v>
      </c>
      <c r="F31" s="16">
        <v>32.200000000000003</v>
      </c>
      <c r="G31" s="19">
        <f t="shared" si="0"/>
        <v>21.1</v>
      </c>
      <c r="H31" s="19">
        <f t="shared" si="1"/>
        <v>290.09009009009014</v>
      </c>
      <c r="I31" s="80"/>
      <c r="J31" s="37"/>
    </row>
    <row r="32" spans="1:13" ht="12.95" customHeight="1">
      <c r="A32" s="2" t="s">
        <v>40</v>
      </c>
      <c r="B32" s="1" t="s">
        <v>8</v>
      </c>
      <c r="C32" s="4" t="s">
        <v>62</v>
      </c>
      <c r="D32" s="18">
        <v>0.4</v>
      </c>
      <c r="E32" s="18">
        <f t="shared" si="4"/>
        <v>0.30000000000000004</v>
      </c>
      <c r="F32" s="16">
        <v>0.7</v>
      </c>
      <c r="G32" s="19">
        <f t="shared" si="0"/>
        <v>0.29999999999999993</v>
      </c>
      <c r="H32" s="19">
        <f t="shared" si="1"/>
        <v>174.99999999999997</v>
      </c>
      <c r="I32" s="80"/>
      <c r="J32" s="37"/>
    </row>
    <row r="33" spans="1:10" ht="12.95" customHeight="1">
      <c r="A33" s="2" t="s">
        <v>41</v>
      </c>
      <c r="B33" s="1" t="s">
        <v>11</v>
      </c>
      <c r="C33" s="4" t="s">
        <v>62</v>
      </c>
      <c r="D33" s="18">
        <v>0.2</v>
      </c>
      <c r="E33" s="18">
        <f t="shared" si="4"/>
        <v>0.15000000000000002</v>
      </c>
      <c r="F33" s="16">
        <v>0.2</v>
      </c>
      <c r="G33" s="19">
        <f t="shared" si="0"/>
        <v>0</v>
      </c>
      <c r="H33" s="19">
        <f t="shared" si="1"/>
        <v>100</v>
      </c>
      <c r="I33" s="80"/>
      <c r="J33" s="37"/>
    </row>
    <row r="34" spans="1:10" ht="12.95" customHeight="1">
      <c r="A34" s="2" t="s">
        <v>42</v>
      </c>
      <c r="B34" s="1" t="s">
        <v>162</v>
      </c>
      <c r="C34" s="4" t="s">
        <v>62</v>
      </c>
      <c r="D34" s="18">
        <v>4.3</v>
      </c>
      <c r="E34" s="18">
        <f t="shared" si="4"/>
        <v>3.2249999999999996</v>
      </c>
      <c r="F34" s="16">
        <v>1.7</v>
      </c>
      <c r="G34" s="19">
        <f t="shared" si="0"/>
        <v>-2.5999999999999996</v>
      </c>
      <c r="H34" s="19">
        <f t="shared" si="1"/>
        <v>39.534883720930232</v>
      </c>
      <c r="I34" s="80"/>
    </row>
    <row r="35" spans="1:10" ht="12.95" customHeight="1">
      <c r="A35" s="2" t="s">
        <v>116</v>
      </c>
      <c r="B35" s="6" t="s">
        <v>172</v>
      </c>
      <c r="C35" s="4" t="s">
        <v>62</v>
      </c>
      <c r="D35" s="18">
        <v>1.2</v>
      </c>
      <c r="E35" s="18">
        <f t="shared" si="4"/>
        <v>0.89999999999999991</v>
      </c>
      <c r="F35" s="16">
        <v>2.9</v>
      </c>
      <c r="G35" s="19">
        <f t="shared" si="0"/>
        <v>1.7</v>
      </c>
      <c r="H35" s="19">
        <f t="shared" si="1"/>
        <v>241.66666666666666</v>
      </c>
      <c r="I35" s="80"/>
    </row>
    <row r="36" spans="1:10" ht="12.95" customHeight="1">
      <c r="A36" s="2" t="s">
        <v>307</v>
      </c>
      <c r="B36" s="7" t="s">
        <v>308</v>
      </c>
      <c r="C36" s="4" t="s">
        <v>62</v>
      </c>
      <c r="D36" s="16">
        <v>3.7</v>
      </c>
      <c r="E36" s="18">
        <f t="shared" si="4"/>
        <v>2.7750000000000004</v>
      </c>
      <c r="F36" s="16">
        <v>1.4</v>
      </c>
      <c r="G36" s="19">
        <f t="shared" si="0"/>
        <v>-2.3000000000000003</v>
      </c>
      <c r="H36" s="19">
        <f t="shared" si="1"/>
        <v>37.837837837837832</v>
      </c>
      <c r="I36" s="80"/>
    </row>
    <row r="37" spans="1:10" ht="12.95" customHeight="1">
      <c r="A37" s="2" t="s">
        <v>309</v>
      </c>
      <c r="B37" s="6" t="s">
        <v>186</v>
      </c>
      <c r="C37" s="4" t="s">
        <v>62</v>
      </c>
      <c r="D37" s="19">
        <v>0</v>
      </c>
      <c r="E37" s="18">
        <f t="shared" si="4"/>
        <v>0</v>
      </c>
      <c r="F37" s="16">
        <v>23.4</v>
      </c>
      <c r="G37" s="19">
        <f t="shared" si="0"/>
        <v>23.4</v>
      </c>
      <c r="H37" s="19">
        <v>0</v>
      </c>
      <c r="I37" s="80"/>
    </row>
    <row r="38" spans="1:10" ht="12.95" customHeight="1">
      <c r="A38" s="56" t="s">
        <v>70</v>
      </c>
      <c r="B38" s="57" t="s">
        <v>58</v>
      </c>
      <c r="C38" s="55" t="s">
        <v>62</v>
      </c>
      <c r="D38" s="21">
        <f>D39+D51</f>
        <v>33.53</v>
      </c>
      <c r="E38" s="21">
        <f>E39+E51</f>
        <v>25.147500000000001</v>
      </c>
      <c r="F38" s="21">
        <f>F39+F51</f>
        <v>310.10000000000002</v>
      </c>
      <c r="G38" s="25">
        <f t="shared" si="0"/>
        <v>276.57000000000005</v>
      </c>
      <c r="H38" s="25">
        <f t="shared" si="1"/>
        <v>924.84342379958252</v>
      </c>
      <c r="I38" s="80"/>
    </row>
    <row r="39" spans="1:10" ht="12.95" customHeight="1">
      <c r="A39" s="56" t="s">
        <v>10</v>
      </c>
      <c r="B39" s="5" t="s">
        <v>290</v>
      </c>
      <c r="C39" s="55" t="s">
        <v>62</v>
      </c>
      <c r="D39" s="21">
        <f>D40+D41+D42+D43</f>
        <v>13.729999999999999</v>
      </c>
      <c r="E39" s="21">
        <f>E40+E41+E42+E43</f>
        <v>10.297499999999999</v>
      </c>
      <c r="F39" s="21">
        <f>F40+F41+F42+F43</f>
        <v>162.69999999999999</v>
      </c>
      <c r="G39" s="25">
        <f t="shared" si="0"/>
        <v>148.97</v>
      </c>
      <c r="H39" s="25">
        <f t="shared" si="1"/>
        <v>1184.9963583394028</v>
      </c>
      <c r="I39" s="80"/>
    </row>
    <row r="40" spans="1:10" ht="12.95" customHeight="1">
      <c r="A40" s="2" t="s">
        <v>44</v>
      </c>
      <c r="B40" s="3" t="s">
        <v>71</v>
      </c>
      <c r="C40" s="4" t="s">
        <v>62</v>
      </c>
      <c r="D40" s="18">
        <v>2.2999999999999998</v>
      </c>
      <c r="E40" s="18">
        <f>D40/4*3</f>
        <v>1.7249999999999999</v>
      </c>
      <c r="F40" s="16">
        <v>7</v>
      </c>
      <c r="G40" s="19">
        <f t="shared" si="0"/>
        <v>4.7</v>
      </c>
      <c r="H40" s="19">
        <f t="shared" si="1"/>
        <v>304.34782608695656</v>
      </c>
      <c r="I40" s="80"/>
    </row>
    <row r="41" spans="1:10" ht="12.95" customHeight="1">
      <c r="A41" s="2" t="s">
        <v>45</v>
      </c>
      <c r="B41" s="3" t="s">
        <v>49</v>
      </c>
      <c r="C41" s="4" t="s">
        <v>62</v>
      </c>
      <c r="D41" s="18">
        <v>8.0299999999999994</v>
      </c>
      <c r="E41" s="18">
        <f t="shared" ref="E41:E42" si="5">D41/4*3</f>
        <v>6.0224999999999991</v>
      </c>
      <c r="F41" s="16">
        <v>0.6</v>
      </c>
      <c r="G41" s="19">
        <f t="shared" si="0"/>
        <v>-7.43</v>
      </c>
      <c r="H41" s="19">
        <f t="shared" si="1"/>
        <v>7.4719800747198013</v>
      </c>
      <c r="I41" s="80"/>
    </row>
    <row r="42" spans="1:10" ht="12.95" customHeight="1">
      <c r="A42" s="2" t="s">
        <v>46</v>
      </c>
      <c r="B42" s="3" t="s">
        <v>30</v>
      </c>
      <c r="C42" s="4" t="s">
        <v>62</v>
      </c>
      <c r="D42" s="18">
        <v>0.9</v>
      </c>
      <c r="E42" s="18">
        <f t="shared" si="5"/>
        <v>0.67500000000000004</v>
      </c>
      <c r="F42" s="16">
        <v>19.600000000000001</v>
      </c>
      <c r="G42" s="19">
        <f t="shared" si="0"/>
        <v>18.700000000000003</v>
      </c>
      <c r="H42" s="19">
        <f t="shared" si="1"/>
        <v>2177.7777777777778</v>
      </c>
      <c r="I42" s="80"/>
    </row>
    <row r="43" spans="1:10" ht="12.95" customHeight="1">
      <c r="A43" s="2" t="s">
        <v>47</v>
      </c>
      <c r="B43" s="3" t="s">
        <v>56</v>
      </c>
      <c r="C43" s="4" t="s">
        <v>62</v>
      </c>
      <c r="D43" s="22">
        <f>D44+D45+D46</f>
        <v>2.5</v>
      </c>
      <c r="E43" s="22">
        <f>E44+E45+E46</f>
        <v>1.875</v>
      </c>
      <c r="F43" s="22">
        <f>F44+F45+F46</f>
        <v>135.49999999999997</v>
      </c>
      <c r="G43" s="19">
        <f t="shared" si="0"/>
        <v>132.99999999999997</v>
      </c>
      <c r="H43" s="19">
        <f t="shared" si="1"/>
        <v>5419.9999999999991</v>
      </c>
      <c r="I43" s="80"/>
    </row>
    <row r="44" spans="1:10" ht="12.95" customHeight="1">
      <c r="A44" s="2" t="s">
        <v>310</v>
      </c>
      <c r="B44" s="3" t="s">
        <v>72</v>
      </c>
      <c r="C44" s="4" t="s">
        <v>62</v>
      </c>
      <c r="D44" s="18">
        <v>0.3</v>
      </c>
      <c r="E44" s="18">
        <f>D44/4*3</f>
        <v>0.22499999999999998</v>
      </c>
      <c r="F44" s="16">
        <v>0.4</v>
      </c>
      <c r="G44" s="19">
        <f t="shared" si="0"/>
        <v>0.10000000000000003</v>
      </c>
      <c r="H44" s="19">
        <f t="shared" si="1"/>
        <v>133.33333333333334</v>
      </c>
      <c r="I44" s="80"/>
    </row>
    <row r="45" spans="1:10" ht="12.95" customHeight="1">
      <c r="A45" s="2" t="s">
        <v>311</v>
      </c>
      <c r="B45" s="3" t="s">
        <v>32</v>
      </c>
      <c r="C45" s="4" t="s">
        <v>62</v>
      </c>
      <c r="D45" s="18">
        <v>1.4</v>
      </c>
      <c r="E45" s="18">
        <f>D45/4*3</f>
        <v>1.0499999999999998</v>
      </c>
      <c r="F45" s="16">
        <v>2.2999999999999998</v>
      </c>
      <c r="G45" s="19">
        <f t="shared" si="0"/>
        <v>0.89999999999999991</v>
      </c>
      <c r="H45" s="19">
        <f t="shared" si="1"/>
        <v>164.28571428571428</v>
      </c>
      <c r="I45" s="80"/>
    </row>
    <row r="46" spans="1:10" ht="12.95" customHeight="1">
      <c r="A46" s="2" t="s">
        <v>312</v>
      </c>
      <c r="B46" s="3" t="s">
        <v>169</v>
      </c>
      <c r="C46" s="4" t="s">
        <v>62</v>
      </c>
      <c r="D46" s="22">
        <f>D47+D48+D49+D50</f>
        <v>0.8</v>
      </c>
      <c r="E46" s="18">
        <f>E47+E48+E49+E50</f>
        <v>0.60000000000000009</v>
      </c>
      <c r="F46" s="22">
        <f>SUM(F47:F50)</f>
        <v>132.79999999999998</v>
      </c>
      <c r="G46" s="19">
        <f t="shared" si="0"/>
        <v>131.99999999999997</v>
      </c>
      <c r="H46" s="19">
        <f t="shared" si="1"/>
        <v>16599.999999999996</v>
      </c>
      <c r="I46" s="80"/>
    </row>
    <row r="47" spans="1:10" ht="12.95" customHeight="1">
      <c r="A47" s="2"/>
      <c r="B47" s="3" t="s">
        <v>8</v>
      </c>
      <c r="C47" s="4" t="s">
        <v>62</v>
      </c>
      <c r="D47" s="18">
        <v>0.1</v>
      </c>
      <c r="E47" s="18">
        <f>D47/4*3</f>
        <v>7.5000000000000011E-2</v>
      </c>
      <c r="F47" s="16">
        <v>0.2</v>
      </c>
      <c r="G47" s="19">
        <f t="shared" si="0"/>
        <v>0.1</v>
      </c>
      <c r="H47" s="19">
        <f t="shared" si="1"/>
        <v>200</v>
      </c>
      <c r="I47" s="80"/>
    </row>
    <row r="48" spans="1:10" ht="12.95" customHeight="1">
      <c r="A48" s="2"/>
      <c r="B48" s="3" t="s">
        <v>104</v>
      </c>
      <c r="C48" s="4" t="s">
        <v>62</v>
      </c>
      <c r="D48" s="18">
        <v>0.3</v>
      </c>
      <c r="E48" s="18">
        <f t="shared" ref="E48:E50" si="6">D48/4*3</f>
        <v>0.22499999999999998</v>
      </c>
      <c r="F48" s="16">
        <v>0.6</v>
      </c>
      <c r="G48" s="19">
        <f t="shared" si="0"/>
        <v>0.3</v>
      </c>
      <c r="H48" s="19">
        <f t="shared" si="1"/>
        <v>200</v>
      </c>
      <c r="I48" s="80"/>
    </row>
    <row r="49" spans="1:9" ht="12.95" customHeight="1">
      <c r="A49" s="2"/>
      <c r="B49" s="3" t="s">
        <v>12</v>
      </c>
      <c r="C49" s="4" t="s">
        <v>62</v>
      </c>
      <c r="D49" s="18">
        <v>0.4</v>
      </c>
      <c r="E49" s="18">
        <f t="shared" si="6"/>
        <v>0.30000000000000004</v>
      </c>
      <c r="F49" s="16">
        <v>0.4</v>
      </c>
      <c r="G49" s="19">
        <f t="shared" si="0"/>
        <v>0</v>
      </c>
      <c r="H49" s="19">
        <f t="shared" si="1"/>
        <v>100</v>
      </c>
      <c r="I49" s="80"/>
    </row>
    <row r="50" spans="1:9" ht="12.95" customHeight="1">
      <c r="A50" s="2"/>
      <c r="B50" s="7" t="s">
        <v>186</v>
      </c>
      <c r="C50" s="4" t="s">
        <v>62</v>
      </c>
      <c r="D50" s="19">
        <v>0</v>
      </c>
      <c r="E50" s="18">
        <f t="shared" si="6"/>
        <v>0</v>
      </c>
      <c r="F50" s="16">
        <v>131.6</v>
      </c>
      <c r="G50" s="19">
        <f t="shared" si="0"/>
        <v>131.6</v>
      </c>
      <c r="H50" s="19">
        <v>0</v>
      </c>
      <c r="I50" s="80"/>
    </row>
    <row r="51" spans="1:9" ht="12.95" customHeight="1">
      <c r="A51" s="56" t="s">
        <v>14</v>
      </c>
      <c r="B51" s="57" t="s">
        <v>182</v>
      </c>
      <c r="C51" s="55" t="s">
        <v>62</v>
      </c>
      <c r="D51" s="21">
        <f>D52+D53+D54</f>
        <v>19.8</v>
      </c>
      <c r="E51" s="21">
        <f>E52+E53+E54</f>
        <v>14.850000000000001</v>
      </c>
      <c r="F51" s="21">
        <f>F52+F53+F54</f>
        <v>147.4</v>
      </c>
      <c r="G51" s="25">
        <f t="shared" si="0"/>
        <v>127.60000000000001</v>
      </c>
      <c r="H51" s="25">
        <f t="shared" si="1"/>
        <v>744.44444444444446</v>
      </c>
      <c r="I51" s="80"/>
    </row>
    <row r="52" spans="1:9" ht="12.95" customHeight="1">
      <c r="A52" s="2" t="s">
        <v>50</v>
      </c>
      <c r="B52" s="3" t="s">
        <v>30</v>
      </c>
      <c r="C52" s="4" t="s">
        <v>62</v>
      </c>
      <c r="D52" s="18">
        <v>0.4</v>
      </c>
      <c r="E52" s="18">
        <f>D52/4*3</f>
        <v>0.30000000000000004</v>
      </c>
      <c r="F52" s="16">
        <v>2.6</v>
      </c>
      <c r="G52" s="19">
        <f t="shared" si="0"/>
        <v>2.2000000000000002</v>
      </c>
      <c r="H52" s="19">
        <f t="shared" si="1"/>
        <v>650</v>
      </c>
      <c r="I52" s="80"/>
    </row>
    <row r="53" spans="1:9" ht="12.95" customHeight="1">
      <c r="A53" s="2" t="s">
        <v>51</v>
      </c>
      <c r="B53" s="3" t="s">
        <v>180</v>
      </c>
      <c r="C53" s="4" t="s">
        <v>62</v>
      </c>
      <c r="D53" s="18">
        <v>11.5</v>
      </c>
      <c r="E53" s="18">
        <f>D53/4*3</f>
        <v>8.625</v>
      </c>
      <c r="F53" s="16">
        <v>0.7</v>
      </c>
      <c r="G53" s="19">
        <f t="shared" si="0"/>
        <v>-10.8</v>
      </c>
      <c r="H53" s="19">
        <f t="shared" si="1"/>
        <v>6.0869565217391299</v>
      </c>
      <c r="I53" s="80"/>
    </row>
    <row r="54" spans="1:9" ht="12.95" customHeight="1">
      <c r="A54" s="2" t="s">
        <v>52</v>
      </c>
      <c r="B54" s="3" t="s">
        <v>56</v>
      </c>
      <c r="C54" s="4" t="s">
        <v>62</v>
      </c>
      <c r="D54" s="22">
        <f>D55+D56+D57+D58+D59</f>
        <v>7.9</v>
      </c>
      <c r="E54" s="22">
        <f>E55+E56+E57+E58+E59</f>
        <v>5.9250000000000007</v>
      </c>
      <c r="F54" s="22">
        <f>F55+F56+F57+F58+F59</f>
        <v>144.1</v>
      </c>
      <c r="G54" s="19">
        <f t="shared" si="0"/>
        <v>136.19999999999999</v>
      </c>
      <c r="H54" s="19">
        <f t="shared" si="1"/>
        <v>1824.0506329113923</v>
      </c>
      <c r="I54" s="80"/>
    </row>
    <row r="55" spans="1:9" ht="12.95" customHeight="1">
      <c r="A55" s="2" t="s">
        <v>313</v>
      </c>
      <c r="B55" s="3" t="s">
        <v>55</v>
      </c>
      <c r="C55" s="4" t="s">
        <v>62</v>
      </c>
      <c r="D55" s="18">
        <v>3.7</v>
      </c>
      <c r="E55" s="18">
        <f>D55/4*3</f>
        <v>2.7750000000000004</v>
      </c>
      <c r="F55" s="16">
        <v>0</v>
      </c>
      <c r="G55" s="19">
        <f t="shared" si="0"/>
        <v>-3.7</v>
      </c>
      <c r="H55" s="19">
        <f t="shared" si="1"/>
        <v>0</v>
      </c>
      <c r="I55" s="80"/>
    </row>
    <row r="56" spans="1:9" ht="12.95" customHeight="1">
      <c r="A56" s="2" t="s">
        <v>314</v>
      </c>
      <c r="B56" s="3" t="s">
        <v>72</v>
      </c>
      <c r="C56" s="4" t="s">
        <v>62</v>
      </c>
      <c r="D56" s="18">
        <v>0.3</v>
      </c>
      <c r="E56" s="18">
        <f t="shared" ref="E56:E58" si="7">D56/4*3</f>
        <v>0.22499999999999998</v>
      </c>
      <c r="F56" s="16">
        <v>0.7</v>
      </c>
      <c r="G56" s="19">
        <f t="shared" si="0"/>
        <v>0.39999999999999997</v>
      </c>
      <c r="H56" s="19">
        <f t="shared" si="1"/>
        <v>233.33333333333334</v>
      </c>
      <c r="I56" s="80"/>
    </row>
    <row r="57" spans="1:9" ht="12.95" customHeight="1">
      <c r="A57" s="2" t="s">
        <v>315</v>
      </c>
      <c r="B57" s="3" t="s">
        <v>17</v>
      </c>
      <c r="C57" s="4" t="s">
        <v>62</v>
      </c>
      <c r="D57" s="18">
        <v>0.2</v>
      </c>
      <c r="E57" s="18">
        <f t="shared" si="7"/>
        <v>0.15000000000000002</v>
      </c>
      <c r="F57" s="16">
        <v>0.7</v>
      </c>
      <c r="G57" s="19">
        <f t="shared" si="0"/>
        <v>0.49999999999999994</v>
      </c>
      <c r="H57" s="19">
        <f t="shared" si="1"/>
        <v>349.99999999999994</v>
      </c>
      <c r="I57" s="80"/>
    </row>
    <row r="58" spans="1:9" ht="12.95" customHeight="1">
      <c r="A58" s="2" t="s">
        <v>316</v>
      </c>
      <c r="B58" s="3" t="s">
        <v>32</v>
      </c>
      <c r="C58" s="4" t="s">
        <v>62</v>
      </c>
      <c r="D58" s="18">
        <v>1.6</v>
      </c>
      <c r="E58" s="18">
        <f t="shared" si="7"/>
        <v>1.2000000000000002</v>
      </c>
      <c r="F58" s="16">
        <v>3.2</v>
      </c>
      <c r="G58" s="19">
        <f t="shared" si="0"/>
        <v>1.6</v>
      </c>
      <c r="H58" s="19">
        <f t="shared" si="1"/>
        <v>200</v>
      </c>
      <c r="I58" s="80"/>
    </row>
    <row r="59" spans="1:9" ht="12.95" customHeight="1">
      <c r="A59" s="2" t="s">
        <v>317</v>
      </c>
      <c r="B59" s="3" t="s">
        <v>169</v>
      </c>
      <c r="C59" s="4" t="s">
        <v>62</v>
      </c>
      <c r="D59" s="22">
        <f>D60+D61</f>
        <v>2.1</v>
      </c>
      <c r="E59" s="22">
        <f>E60+E61</f>
        <v>1.5750000000000002</v>
      </c>
      <c r="F59" s="22">
        <f>F60+F61</f>
        <v>139.5</v>
      </c>
      <c r="G59" s="19">
        <f t="shared" si="0"/>
        <v>137.4</v>
      </c>
      <c r="H59" s="19">
        <f t="shared" si="1"/>
        <v>6642.8571428571431</v>
      </c>
      <c r="I59" s="80"/>
    </row>
    <row r="60" spans="1:9" ht="12.95" customHeight="1">
      <c r="A60" s="2"/>
      <c r="B60" s="3" t="s">
        <v>104</v>
      </c>
      <c r="C60" s="4" t="s">
        <v>62</v>
      </c>
      <c r="D60" s="18">
        <v>2.1</v>
      </c>
      <c r="E60" s="18">
        <f>D60/4*3</f>
        <v>1.5750000000000002</v>
      </c>
      <c r="F60" s="16">
        <v>3</v>
      </c>
      <c r="G60" s="19">
        <f t="shared" si="0"/>
        <v>0.89999999999999991</v>
      </c>
      <c r="H60" s="19">
        <f t="shared" si="1"/>
        <v>142.85714285714286</v>
      </c>
      <c r="I60" s="80"/>
    </row>
    <row r="61" spans="1:9" ht="12.95" customHeight="1">
      <c r="A61" s="2"/>
      <c r="B61" s="3" t="s">
        <v>186</v>
      </c>
      <c r="C61" s="4" t="s">
        <v>62</v>
      </c>
      <c r="D61" s="19">
        <v>0</v>
      </c>
      <c r="E61" s="18">
        <f>D61/4*3</f>
        <v>0</v>
      </c>
      <c r="F61" s="16">
        <v>136.5</v>
      </c>
      <c r="G61" s="19">
        <f t="shared" si="0"/>
        <v>136.5</v>
      </c>
      <c r="H61" s="19">
        <v>0</v>
      </c>
      <c r="I61" s="80"/>
    </row>
    <row r="62" spans="1:9" ht="12.95" customHeight="1">
      <c r="A62" s="56" t="s">
        <v>74</v>
      </c>
      <c r="B62" s="57" t="s">
        <v>318</v>
      </c>
      <c r="C62" s="55" t="s">
        <v>62</v>
      </c>
      <c r="D62" s="21">
        <f>D13+D38</f>
        <v>5580.9299999999994</v>
      </c>
      <c r="E62" s="21">
        <f>E13+E38</f>
        <v>4185.6974999999993</v>
      </c>
      <c r="F62" s="21">
        <f>F13+F38</f>
        <v>4539.2</v>
      </c>
      <c r="G62" s="25">
        <f t="shared" si="0"/>
        <v>-1041.7299999999996</v>
      </c>
      <c r="H62" s="25">
        <f t="shared" si="1"/>
        <v>81.334114565135209</v>
      </c>
      <c r="I62" s="80"/>
    </row>
    <row r="63" spans="1:9" ht="12.95" customHeight="1">
      <c r="A63" s="56" t="s">
        <v>75</v>
      </c>
      <c r="B63" s="57" t="s">
        <v>288</v>
      </c>
      <c r="C63" s="55" t="s">
        <v>62</v>
      </c>
      <c r="D63" s="15">
        <f>D64-D62</f>
        <v>15.970000000000255</v>
      </c>
      <c r="E63" s="15">
        <f>E64-E62</f>
        <v>11.977499999999964</v>
      </c>
      <c r="F63" s="15">
        <f>F64-F62</f>
        <v>-1511.7999999999997</v>
      </c>
      <c r="G63" s="25">
        <f t="shared" si="0"/>
        <v>-1527.77</v>
      </c>
      <c r="H63" s="25">
        <f t="shared" si="1"/>
        <v>-9466.4996869128081</v>
      </c>
      <c r="I63" s="80"/>
    </row>
    <row r="64" spans="1:9" ht="12.95" customHeight="1">
      <c r="A64" s="35" t="s">
        <v>79</v>
      </c>
      <c r="B64" s="57" t="s">
        <v>57</v>
      </c>
      <c r="C64" s="55" t="s">
        <v>62</v>
      </c>
      <c r="D64" s="20">
        <v>5596.9</v>
      </c>
      <c r="E64" s="20">
        <f>D64/4*3</f>
        <v>4197.6749999999993</v>
      </c>
      <c r="F64" s="15">
        <v>3027.4</v>
      </c>
      <c r="G64" s="25">
        <f t="shared" si="0"/>
        <v>-2569.4999999999995</v>
      </c>
      <c r="H64" s="25">
        <f t="shared" si="1"/>
        <v>54.090657328163807</v>
      </c>
      <c r="I64" s="80"/>
    </row>
    <row r="65" spans="1:9" ht="12.95" customHeight="1">
      <c r="A65" s="35" t="s">
        <v>81</v>
      </c>
      <c r="B65" s="57" t="s">
        <v>146</v>
      </c>
      <c r="C65" s="55" t="s">
        <v>80</v>
      </c>
      <c r="D65" s="20">
        <v>369.3</v>
      </c>
      <c r="E65" s="20">
        <f>D65/4*3</f>
        <v>276.97500000000002</v>
      </c>
      <c r="F65" s="15">
        <v>211.3</v>
      </c>
      <c r="G65" s="25">
        <f t="shared" si="0"/>
        <v>-158</v>
      </c>
      <c r="H65" s="25">
        <f t="shared" si="1"/>
        <v>57.216355266720818</v>
      </c>
      <c r="I65" s="80"/>
    </row>
    <row r="66" spans="1:9" ht="12.95" customHeight="1">
      <c r="A66" s="68" t="s">
        <v>131</v>
      </c>
      <c r="B66" s="69" t="s">
        <v>291</v>
      </c>
      <c r="C66" s="55" t="s">
        <v>82</v>
      </c>
      <c r="D66" s="38">
        <v>9.27</v>
      </c>
      <c r="E66" s="38">
        <v>9.27</v>
      </c>
      <c r="F66" s="23">
        <v>9.27</v>
      </c>
      <c r="G66" s="25">
        <f t="shared" si="0"/>
        <v>0</v>
      </c>
      <c r="H66" s="25">
        <f t="shared" si="1"/>
        <v>100</v>
      </c>
      <c r="I66" s="80"/>
    </row>
    <row r="67" spans="1:9" ht="12.95" customHeight="1">
      <c r="A67" s="68"/>
      <c r="B67" s="69"/>
      <c r="C67" s="55" t="s">
        <v>80</v>
      </c>
      <c r="D67" s="20">
        <v>37.700000000000003</v>
      </c>
      <c r="E67" s="20">
        <f>D67/4*3</f>
        <v>28.275000000000002</v>
      </c>
      <c r="F67" s="15">
        <v>22.6</v>
      </c>
      <c r="G67" s="25">
        <f t="shared" si="0"/>
        <v>-15.100000000000001</v>
      </c>
      <c r="H67" s="25">
        <f t="shared" si="1"/>
        <v>59.946949602122011</v>
      </c>
      <c r="I67" s="80"/>
    </row>
    <row r="68" spans="1:9" ht="12.95" customHeight="1">
      <c r="A68" s="56" t="s">
        <v>132</v>
      </c>
      <c r="B68" s="57" t="s">
        <v>83</v>
      </c>
      <c r="C68" s="55" t="s">
        <v>84</v>
      </c>
      <c r="D68" s="23">
        <f t="shared" ref="D68" si="8">D64/D65</f>
        <v>15.15542919036014</v>
      </c>
      <c r="E68" s="23">
        <f>E64/E65</f>
        <v>15.155429190360136</v>
      </c>
      <c r="F68" s="23">
        <f>F64/F65</f>
        <v>14.327496450544249</v>
      </c>
      <c r="G68" s="25">
        <f t="shared" si="0"/>
        <v>-0.82793273981589088</v>
      </c>
      <c r="H68" s="25">
        <f t="shared" si="1"/>
        <v>94.537055140988613</v>
      </c>
      <c r="I68" s="80"/>
    </row>
    <row r="69" spans="1:9" ht="12.95" customHeight="1">
      <c r="A69" s="39"/>
      <c r="B69" s="8"/>
      <c r="C69" s="39"/>
      <c r="D69" s="39"/>
      <c r="E69" s="75"/>
      <c r="F69" s="75"/>
      <c r="G69" s="58"/>
      <c r="H69" s="39"/>
    </row>
    <row r="70" spans="1:9" ht="12.95" customHeight="1"/>
    <row r="71" spans="1:9" ht="12.95" customHeight="1"/>
    <row r="72" spans="1:9" ht="12.95" customHeight="1"/>
    <row r="73" spans="1:9" ht="12.95" customHeight="1"/>
    <row r="74" spans="1:9" ht="12.95" customHeight="1"/>
    <row r="75" spans="1:9" ht="12.95" customHeight="1"/>
    <row r="76" spans="1:9" ht="12.95" customHeight="1"/>
    <row r="77" spans="1:9" ht="12.95" customHeight="1">
      <c r="A77" s="37"/>
    </row>
    <row r="78" spans="1:9" ht="12.95" customHeight="1">
      <c r="A78" s="37"/>
    </row>
    <row r="79" spans="1:9" ht="12.95" customHeight="1">
      <c r="A79" s="37"/>
    </row>
    <row r="80" spans="1:9">
      <c r="A80" s="37"/>
    </row>
    <row r="82" spans="1:1">
      <c r="A82" s="37"/>
    </row>
    <row r="85" spans="1:1">
      <c r="A85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103" spans="1:1">
      <c r="A103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5" spans="1:1">
      <c r="A115" s="37"/>
    </row>
    <row r="116" spans="1:1">
      <c r="A116" s="37"/>
    </row>
    <row r="117" spans="1:1">
      <c r="A117" s="37"/>
    </row>
  </sheetData>
  <mergeCells count="14">
    <mergeCell ref="I11:I12"/>
    <mergeCell ref="A9:I9"/>
    <mergeCell ref="A66:A67"/>
    <mergeCell ref="B66:B67"/>
    <mergeCell ref="E69:F69"/>
    <mergeCell ref="A10:H10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" right="0.38" top="0.27" bottom="0.25" header="0.2" footer="0.2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Тар. сметы за 2019 г.(пит.вода)</vt:lpstr>
      <vt:lpstr>Тар. сметы за 2019 г.(стоки)</vt:lpstr>
      <vt:lpstr>Тар. сметы за 2019 г. (тех.вод)</vt:lpstr>
      <vt:lpstr>'Тар. сметы за 2019 г.(пит.вода)'!Область_печати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2019-12-20T10:29:32Z</dcterms:modified>
</cp:coreProperties>
</file>