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отчет" sheetId="1" r:id="rId1"/>
  </sheets>
  <definedNames>
    <definedName name="_xlnm.Print_Titles" localSheetId="0">отчет!$10:$13</definedName>
  </definedNames>
  <calcPr calcId="124519"/>
</workbook>
</file>

<file path=xl/calcChain.xml><?xml version="1.0" encoding="utf-8"?>
<calcChain xmlns="http://schemas.openxmlformats.org/spreadsheetml/2006/main">
  <c r="M51" i="1"/>
  <c r="M50"/>
  <c r="M42"/>
  <c r="M43"/>
  <c r="M44"/>
  <c r="M45"/>
  <c r="M46"/>
  <c r="M47"/>
  <c r="M48"/>
  <c r="M41"/>
  <c r="M39"/>
  <c r="M34"/>
  <c r="M35"/>
  <c r="M36"/>
  <c r="M37"/>
  <c r="M33"/>
  <c r="O29"/>
  <c r="O28"/>
  <c r="M25"/>
  <c r="M26"/>
  <c r="M24"/>
  <c r="M22"/>
  <c r="M21"/>
  <c r="M18"/>
  <c r="M19"/>
  <c r="M17"/>
  <c r="O51" l="1"/>
  <c r="O52"/>
  <c r="K46"/>
  <c r="J51"/>
  <c r="I51"/>
  <c r="K52"/>
  <c r="K51" s="1"/>
  <c r="M49" l="1"/>
  <c r="J49"/>
  <c r="I49"/>
  <c r="M40"/>
  <c r="J40"/>
  <c r="I40"/>
  <c r="K41"/>
  <c r="K42"/>
  <c r="K43"/>
  <c r="K44"/>
  <c r="K45"/>
  <c r="K47"/>
  <c r="K48"/>
  <c r="N38"/>
  <c r="O38"/>
  <c r="P38"/>
  <c r="M38"/>
  <c r="J38"/>
  <c r="I38"/>
  <c r="N32"/>
  <c r="O32"/>
  <c r="P32"/>
  <c r="M32"/>
  <c r="M53" s="1"/>
  <c r="J32"/>
  <c r="I32"/>
  <c r="I53" s="1"/>
  <c r="J53" l="1"/>
  <c r="K53" s="1"/>
  <c r="K40"/>
  <c r="O27"/>
  <c r="K28"/>
  <c r="J27"/>
  <c r="K29"/>
  <c r="K27" s="1"/>
  <c r="M23"/>
  <c r="J23"/>
  <c r="I23"/>
  <c r="K24"/>
  <c r="K25"/>
  <c r="I27"/>
  <c r="M27"/>
  <c r="N16" l="1"/>
  <c r="O16"/>
  <c r="P16"/>
  <c r="M16"/>
  <c r="M20"/>
  <c r="J16"/>
  <c r="I16"/>
  <c r="I20"/>
  <c r="K18"/>
  <c r="K19"/>
  <c r="K17"/>
  <c r="K21"/>
  <c r="I30" l="1"/>
  <c r="I54" s="1"/>
  <c r="M30"/>
  <c r="M54" s="1"/>
  <c r="K16"/>
  <c r="J20" l="1"/>
  <c r="J30" s="1"/>
  <c r="J54" s="1"/>
  <c r="K54" s="1"/>
  <c r="K34"/>
  <c r="K35"/>
  <c r="K36"/>
  <c r="K50"/>
  <c r="K49" s="1"/>
  <c r="K33"/>
  <c r="N20"/>
  <c r="N30" s="1"/>
  <c r="O20"/>
  <c r="O30" s="1"/>
  <c r="P20"/>
  <c r="P30" s="1"/>
  <c r="P53" l="1"/>
  <c r="P54" s="1"/>
  <c r="K22" l="1"/>
  <c r="K26"/>
  <c r="K23" s="1"/>
  <c r="K20" l="1"/>
  <c r="K30" s="1"/>
  <c r="K37" l="1"/>
  <c r="K32" s="1"/>
  <c r="K39" l="1"/>
  <c r="K38" s="1"/>
  <c r="N53" l="1"/>
  <c r="N54" s="1"/>
  <c r="O53"/>
  <c r="O54" s="1"/>
</calcChain>
</file>

<file path=xl/sharedStrings.xml><?xml version="1.0" encoding="utf-8"?>
<sst xmlns="http://schemas.openxmlformats.org/spreadsheetml/2006/main" count="200" uniqueCount="116">
  <si>
    <t>№ п/п</t>
  </si>
  <si>
    <t>Отчет о прибылях и убытках*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</si>
  <si>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</si>
  <si>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</si>
  <si>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</si>
  <si>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</si>
  <si>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</si>
  <si>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</si>
  <si>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</si>
  <si>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</si>
  <si>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</si>
  <si>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</si>
  <si>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</si>
  <si>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</si>
  <si>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</si>
  <si>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</si>
  <si>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</si>
  <si>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</si>
  <si>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</si>
  <si>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</si>
  <si>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</si>
  <si>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</si>
  <si>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</si>
  <si>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</si>
  <si>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</si>
  <si>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</si>
  <si>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       </t>
  </si>
  <si>
    <t>Услуги по подачи воды по магистральным трубопроводам и распределительным сетям (вода питьевая)</t>
  </si>
  <si>
    <t>Услуги по подачи воды по магистральным трубопроводам и распределительным сетям и услуги по отводу и очистке сточных вод.  Обслуживаемая территория г. Костанай</t>
  </si>
  <si>
    <t>Услуги по отводу и очистке сточных вод</t>
  </si>
  <si>
    <t>х</t>
  </si>
  <si>
    <t>ГКП "Костанай - 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</si>
  <si>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Сумма инвестиционной программы (проекта),                                                        тыс. тенге</t>
  </si>
  <si>
    <t>СМР</t>
  </si>
  <si>
    <t>Информация о фактических  условиях и размерах финансирования инвестиционной программы (проекта),   тыс. тенге</t>
  </si>
  <si>
    <t>-</t>
  </si>
  <si>
    <t>ед.</t>
  </si>
  <si>
    <t>Мероприятия за счет средств Европейского Банка Реконструкции и Развития</t>
  </si>
  <si>
    <t>форма 21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</si>
  <si>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</si>
  <si>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В результате проведения мероприятий инвестпрограммы обеспечивается более эффективная эксплуатация систем водоснабжения и водоотведения города Костаная, повышается надежность эксплуатируемого  оборудования</t>
  </si>
  <si>
    <t>удельная величина расхода энергетических ресурсов-0,624</t>
  </si>
  <si>
    <t>Приобретение услуг (товаров, работ) осуществляется согласно Закона Республики Казахстан " О государственных закупках", в связи с чем происходит отклонение от плановых показателей</t>
  </si>
  <si>
    <t>                  наименование субъекта естественной монополии, вид деятельности</t>
  </si>
  <si>
    <t>подача воды по магистральным трубопроводам и распределительным сетям и отвод и очистка сточных вод</t>
  </si>
  <si>
    <t>Техника</t>
  </si>
  <si>
    <t>Оборудование</t>
  </si>
  <si>
    <t>Итого по подаче воды по магистральным трубопроводам и распределительным сетям (питьевая вода)</t>
  </si>
  <si>
    <t>Итого по услуге отводу и сточных вод</t>
  </si>
  <si>
    <t>ед</t>
  </si>
  <si>
    <t>Отчет прилагается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</si>
  <si>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</si>
  <si>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</si>
  <si>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</si>
  <si>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</si>
  <si>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</si>
  <si>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</si>
  <si>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</si>
  <si>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</si>
  <si>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</si>
  <si>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</si>
  <si>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</si>
  <si>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</si>
  <si>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</si>
  <si>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0,52 аварий/км</t>
  </si>
  <si>
    <t>31,5 аварий/км</t>
  </si>
  <si>
    <t>    Отчет об исполнении инвестиционной программы за 2021 год</t>
  </si>
  <si>
    <t xml:space="preserve">Информация о плановых и фактических объемах предоставления регулируемых услуг </t>
  </si>
  <si>
    <t xml:space="preserve">ПСД </t>
  </si>
  <si>
    <t>«Реконструкция водопровода  по улице Быковского в границах проспект Абая - улицы Маяковского г.Костанай»</t>
  </si>
  <si>
    <t>Реконструкция водопровода Д-400мм по улице Я.Гашека  в границах улицы В.Чкалова-Котельная №3 г.Костанай</t>
  </si>
  <si>
    <t>Реконструкция водопровода  по улице Л.Беды в границах улиц Сералина - Мауленова города Костанай</t>
  </si>
  <si>
    <t>км</t>
  </si>
  <si>
    <t>Реконструкция водопровода Д-600мм по улице Козыбаева в границах улиц Шевченко-Козыбаева, 281(лог), г.Костанай</t>
  </si>
  <si>
    <t>Реконструкция водопровода по улице Гвардейская в границах улиц Рудненская-Карбышева г.Костанай</t>
  </si>
  <si>
    <t>2021 год</t>
  </si>
  <si>
    <t>Установка программного обеспечения ПК «Энергосфера» 8.1</t>
  </si>
  <si>
    <t>Насосное оборудование ВОС</t>
  </si>
  <si>
    <r>
      <t>Скваженный насос TWI 06.60 -12- DM-C</t>
    </r>
    <r>
      <rPr>
        <sz val="8"/>
        <rFont val="Times New Roman"/>
        <family val="1"/>
        <charset val="204"/>
      </rPr>
      <t xml:space="preserve"> ( 1 подъем)</t>
    </r>
  </si>
  <si>
    <t>усл</t>
  </si>
  <si>
    <t>шт</t>
  </si>
  <si>
    <t>Аварийные грузопассажирские автомобили (УАЗ)</t>
  </si>
  <si>
    <t>Пассажирский универсальный автомобиль</t>
  </si>
  <si>
    <t>Всего за 2021 год</t>
  </si>
  <si>
    <t>Реконструкция самотечного канализационного  коллектора Д-800мм по ул.Базовая в г.Костанае</t>
  </si>
  <si>
    <t xml:space="preserve">Реконструкция самотечного коллектора по ул.Набережная в границах ул. Пушкина в городе Костанае </t>
  </si>
  <si>
    <t xml:space="preserve">Реконструкция самотечного коллектора, в границах улиц Волынова -Гашека г.Костанай 
</t>
  </si>
  <si>
    <t>Реконструкция самотечного канализационного коллектора  Д-500мм по улице Курганская в границах улиц Л.Чайкиной-Каирбекова  г. Костанай</t>
  </si>
  <si>
    <t xml:space="preserve">Строительство сетей водоотведения в жилом массиве Амангельды, жилом массиве Геофизик г.Костанай </t>
  </si>
  <si>
    <t>Реконструкция самотечного канализационного коллектора Д-800мм по улице Темирбаева в границах улиц Гоголя -  проспект Аль-Фараби (Городская больница) г.Костанай»</t>
  </si>
  <si>
    <t>16</t>
  </si>
  <si>
    <t>Задвижка Д-400мм с обрезиненным клином КНС №3</t>
  </si>
  <si>
    <t>Задвижка Д-600мм с обрезиненным клином ГКНС</t>
  </si>
  <si>
    <t>Погружной моноблочный канализационный насос с панелью управления</t>
  </si>
  <si>
    <t>Насос погружной Wilo-EMU FA 10,43W. (КНС №10 и КНС «Авиационная»)</t>
  </si>
  <si>
    <t>Система измельчения отходов SAS-CDD 3220 с применением измельчителя Channel Muffin Monster (Великобритания) (КНС-5)</t>
  </si>
  <si>
    <t>Преобразователь частоты Grundfos CUE 3x380-510 V IP54 Dlh 132 kW 260A/251A (для доукомплектации КНС-5)</t>
  </si>
  <si>
    <t>Погружной канализационный насос для погружной свободной установки. В комплекте с контрольно-силовым кабелем и многоразовым датчиком утечки. Шкаф управления 1 насосом с плавным пуском.</t>
  </si>
  <si>
    <t xml:space="preserve">Поставщик не поставил товар, начаты судебные процедуры. Расчет суммы возмещения потребителям прилагается.  </t>
  </si>
  <si>
    <t>18</t>
  </si>
  <si>
    <t>19</t>
  </si>
  <si>
    <t>20</t>
  </si>
  <si>
    <t>21</t>
  </si>
  <si>
    <t>22</t>
  </si>
  <si>
    <t>23</t>
  </si>
  <si>
    <t>24</t>
  </si>
  <si>
    <t>25</t>
  </si>
  <si>
    <t>Экскаватор погрузчик: 4CXSM</t>
  </si>
  <si>
    <t>26</t>
  </si>
  <si>
    <t>в связи в плавающим курсом иностранной валюты</t>
  </si>
  <si>
    <t>0,50 аварий/км</t>
  </si>
  <si>
    <t>удельная величина расхода энергетических ресурсов-0,623</t>
  </si>
  <si>
    <t>30,15 аварий/км</t>
  </si>
  <si>
    <t>удельная величина расхода энергетических ресурсов-0,692</t>
  </si>
  <si>
    <t>удельная величина расхода энергетических ресурсов--0,691</t>
  </si>
  <si>
    <t xml:space="preserve">по соглосованию с уполномоченным органом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</si>
</sst>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0.000"/>
    <numFmt numFmtId="168" formatCode="0.0000"/>
  </numFmts>
  <fonts count="33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174">
    <xf numFmtId="0" fontId="0" fillId="0" borderId="0" xfId="0"/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/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11" fillId="0" borderId="0" xfId="0" applyFont="1" applyFill="1"/>
    <xf numFmtId="0" fontId="3" fillId="0" borderId="0" xfId="0" applyFont="1" applyFill="1"/>
    <xf numFmtId="0" fontId="12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center" wrapText="1"/>
    </xf>
    <xf numFmtId="0" fontId="19" fillId="0" borderId="0" xfId="0" applyFont="1" applyFill="1"/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166" fontId="10" fillId="0" borderId="10" xfId="0" applyNumberFormat="1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9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 applyAlignment="1">
      <alignment vertical="center"/>
    </xf>
    <xf numFmtId="166" fontId="22" fillId="0" borderId="1" xfId="0" applyNumberFormat="1" applyFont="1" applyFill="1" applyBorder="1" applyAlignment="1">
      <alignment horizontal="center" vertical="center"/>
    </xf>
    <xf numFmtId="10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6" fontId="22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166" fontId="25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25" fillId="0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3" fillId="0" borderId="1" xfId="0" applyFont="1" applyBorder="1" applyAlignment="1"/>
    <xf numFmtId="0" fontId="2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166" fontId="2" fillId="2" borderId="1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7" fontId="10" fillId="0" borderId="1" xfId="4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/>
    </xf>
    <xf numFmtId="168" fontId="10" fillId="0" borderId="1" xfId="4" applyNumberFormat="1" applyFont="1" applyFill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9"/>
  <sheetViews>
    <sheetView tabSelected="1" topLeftCell="A2" zoomScale="87" zoomScaleNormal="87" zoomScalePageLayoutView="70" workbookViewId="0">
      <pane ySplit="13" topLeftCell="A53" activePane="bottomLeft" state="frozen"/>
      <selection activeCell="A4" sqref="A4"/>
      <selection pane="bottomLeft" activeCell="N55" sqref="N55"/>
    </sheetView>
  </sheetViews>
  <sheetFormatPr defaultRowHeight="15"/>
  <cols>
    <col min="1" max="1" width="4.42578125" style="21" customWidth="1"/>
    <col min="2" max="2" width="9.140625" style="21" customWidth="1"/>
    <col min="3" max="3" width="50" style="35" customWidth="1"/>
    <col min="4" max="4" width="8.140625" style="21" customWidth="1"/>
    <col min="5" max="7" width="7" style="21" customWidth="1"/>
    <col min="8" max="8" width="10" style="21" customWidth="1"/>
    <col min="9" max="9" width="10.85546875" style="21" customWidth="1"/>
    <col min="10" max="10" width="11.140625" style="21" customWidth="1"/>
    <col min="11" max="11" width="8.85546875" style="21" customWidth="1"/>
    <col min="12" max="12" width="16.28515625" style="16" customWidth="1"/>
    <col min="13" max="13" width="11.28515625" style="21" customWidth="1"/>
    <col min="14" max="14" width="7.85546875" style="21" customWidth="1"/>
    <col min="15" max="16" width="9.28515625" style="21" customWidth="1"/>
    <col min="17" max="24" width="9.5703125" style="87" customWidth="1"/>
    <col min="25" max="25" width="16.140625" style="21" customWidth="1"/>
    <col min="26" max="26" width="14.85546875" style="21" customWidth="1"/>
    <col min="27" max="16384" width="9.140625" style="22"/>
  </cols>
  <sheetData>
    <row r="1" spans="1:26" s="15" customFormat="1" ht="17.25" customHeight="1">
      <c r="A1" s="13"/>
      <c r="B1" s="13"/>
      <c r="C1" s="35"/>
      <c r="D1" s="13"/>
      <c r="E1" s="13"/>
      <c r="F1" s="13"/>
      <c r="G1" s="13"/>
      <c r="H1" s="13"/>
      <c r="I1" s="13"/>
      <c r="J1" s="13"/>
      <c r="K1" s="13"/>
      <c r="L1" s="14"/>
      <c r="M1" s="13"/>
      <c r="N1" s="13"/>
      <c r="O1" s="13"/>
      <c r="Q1" s="85"/>
      <c r="R1" s="85"/>
      <c r="S1" s="85"/>
      <c r="T1" s="85"/>
      <c r="U1" s="85"/>
      <c r="V1" s="85"/>
      <c r="W1" s="85"/>
      <c r="X1" s="85"/>
      <c r="Y1" s="13"/>
      <c r="Z1" s="13"/>
    </row>
    <row r="2" spans="1:26" s="15" customFormat="1" ht="15" customHeight="1">
      <c r="A2" s="13"/>
      <c r="B2" s="13"/>
      <c r="C2" s="35"/>
      <c r="D2" s="13"/>
      <c r="E2" s="13"/>
      <c r="F2" s="13"/>
      <c r="G2" s="13"/>
      <c r="H2" s="13"/>
      <c r="I2" s="13"/>
      <c r="J2" s="13"/>
      <c r="K2" s="13"/>
      <c r="M2" s="13"/>
      <c r="N2" s="14" t="s">
        <v>38</v>
      </c>
      <c r="Q2" s="85"/>
      <c r="R2" s="85"/>
      <c r="S2" s="85"/>
      <c r="T2" s="85"/>
      <c r="U2" s="85"/>
      <c r="V2" s="85"/>
      <c r="W2" s="85"/>
      <c r="X2" s="85"/>
      <c r="Y2" s="13"/>
      <c r="Z2" s="13"/>
    </row>
    <row r="3" spans="1:26" s="15" customFormat="1" ht="11.25" customHeight="1">
      <c r="A3" s="13"/>
      <c r="B3" s="13"/>
      <c r="C3" s="35"/>
      <c r="D3" s="13"/>
      <c r="E3" s="13"/>
      <c r="F3" s="13"/>
      <c r="G3" s="13"/>
      <c r="H3" s="13"/>
      <c r="I3" s="13"/>
      <c r="J3" s="13"/>
      <c r="K3" s="13"/>
      <c r="M3" s="13"/>
      <c r="N3" s="13"/>
      <c r="O3" s="13"/>
      <c r="Q3" s="85"/>
      <c r="R3" s="85"/>
      <c r="S3" s="85"/>
      <c r="T3" s="85"/>
      <c r="U3" s="85"/>
      <c r="V3" s="85"/>
      <c r="W3" s="85"/>
      <c r="X3" s="85"/>
      <c r="Y3" s="13"/>
      <c r="Z3" s="13"/>
    </row>
    <row r="4" spans="1:26" s="15" customFormat="1" ht="15.75">
      <c r="A4" s="162" t="s">
        <v>66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7"/>
      <c r="N4" s="17"/>
      <c r="O4" s="17"/>
      <c r="P4" s="17"/>
      <c r="Q4" s="85"/>
      <c r="R4" s="85"/>
      <c r="S4" s="85"/>
      <c r="T4" s="85"/>
      <c r="U4" s="85"/>
      <c r="V4" s="85"/>
      <c r="W4" s="85"/>
      <c r="X4" s="85"/>
      <c r="Y4" s="13"/>
      <c r="Z4" s="13"/>
    </row>
    <row r="5" spans="1:26" s="15" customFormat="1" ht="12" customHeight="1">
      <c r="A5" s="13" t="s">
        <v>26</v>
      </c>
      <c r="B5" s="13"/>
      <c r="C5" s="35"/>
      <c r="D5" s="13"/>
      <c r="E5" s="13"/>
      <c r="F5" s="13"/>
      <c r="G5" s="13"/>
      <c r="H5" s="13"/>
      <c r="I5" s="13"/>
      <c r="J5" s="13"/>
      <c r="K5" s="13"/>
      <c r="L5" s="16"/>
      <c r="M5" s="13"/>
      <c r="N5" s="13"/>
      <c r="O5" s="13"/>
      <c r="P5" s="13"/>
      <c r="Q5" s="85"/>
      <c r="R5" s="85"/>
      <c r="S5" s="85"/>
      <c r="T5" s="85"/>
      <c r="U5" s="85"/>
      <c r="V5" s="85"/>
      <c r="W5" s="85"/>
      <c r="X5" s="85"/>
      <c r="Y5" s="13"/>
      <c r="Z5" s="13"/>
    </row>
    <row r="6" spans="1:26" s="15" customFormat="1" ht="48.75" customHeight="1">
      <c r="A6" s="163" t="s">
        <v>31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8"/>
      <c r="N6" s="18"/>
      <c r="O6" s="18"/>
      <c r="P6" s="18"/>
      <c r="Q6" s="85"/>
      <c r="R6" s="85"/>
      <c r="S6" s="85"/>
      <c r="T6" s="85"/>
      <c r="U6" s="85"/>
      <c r="V6" s="85"/>
      <c r="W6" s="85"/>
      <c r="X6" s="85"/>
      <c r="Y6" s="13"/>
      <c r="Z6" s="13"/>
    </row>
    <row r="7" spans="1:26" s="15" customFormat="1" ht="22.5" customHeight="1">
      <c r="A7" s="165" t="s">
        <v>44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9"/>
      <c r="N7" s="19"/>
      <c r="O7" s="19"/>
      <c r="P7" s="19"/>
      <c r="Q7" s="85"/>
      <c r="R7" s="85"/>
      <c r="S7" s="85"/>
      <c r="T7" s="85"/>
      <c r="U7" s="85"/>
      <c r="V7" s="85"/>
      <c r="W7" s="85"/>
      <c r="X7" s="85"/>
      <c r="Y7" s="13"/>
      <c r="Z7" s="13"/>
    </row>
    <row r="8" spans="1:26" s="53" customFormat="1" ht="19.5" customHeight="1">
      <c r="A8" s="164" t="s">
        <v>43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52"/>
      <c r="N8" s="52"/>
      <c r="O8" s="52"/>
      <c r="P8" s="52"/>
      <c r="Q8" s="90"/>
      <c r="R8" s="90"/>
      <c r="S8" s="90"/>
      <c r="T8" s="90"/>
      <c r="U8" s="90"/>
      <c r="V8" s="90"/>
      <c r="W8" s="90"/>
      <c r="X8" s="90"/>
      <c r="Y8" s="52"/>
      <c r="Z8" s="52"/>
    </row>
    <row r="9" spans="1:26" s="15" customFormat="1" ht="13.5" customHeight="1">
      <c r="A9" s="20"/>
      <c r="B9" s="20"/>
      <c r="C9" s="36"/>
      <c r="D9" s="20"/>
      <c r="E9" s="20"/>
      <c r="F9" s="20"/>
      <c r="G9" s="20"/>
      <c r="H9" s="20"/>
      <c r="I9" s="20"/>
      <c r="J9" s="20"/>
      <c r="K9" s="20"/>
      <c r="L9" s="16"/>
      <c r="M9" s="13"/>
      <c r="N9" s="13"/>
      <c r="O9" s="13"/>
      <c r="P9" s="13"/>
      <c r="Q9" s="85"/>
      <c r="R9" s="85"/>
      <c r="S9" s="85"/>
      <c r="T9" s="85"/>
      <c r="U9" s="85"/>
      <c r="V9" s="85"/>
      <c r="W9" s="85"/>
      <c r="X9" s="85"/>
      <c r="Y9" s="13"/>
      <c r="Z9" s="13"/>
    </row>
    <row r="10" spans="1:26" s="12" customFormat="1" ht="39" customHeight="1">
      <c r="A10" s="153" t="s">
        <v>0</v>
      </c>
      <c r="B10" s="161" t="s">
        <v>67</v>
      </c>
      <c r="C10" s="161"/>
      <c r="D10" s="161"/>
      <c r="E10" s="161"/>
      <c r="F10" s="161"/>
      <c r="G10" s="161"/>
      <c r="H10" s="161" t="s">
        <v>1</v>
      </c>
      <c r="I10" s="161" t="s">
        <v>32</v>
      </c>
      <c r="J10" s="161"/>
      <c r="K10" s="161"/>
      <c r="L10" s="161"/>
      <c r="M10" s="161" t="s">
        <v>34</v>
      </c>
      <c r="N10" s="161"/>
      <c r="O10" s="161"/>
      <c r="P10" s="161"/>
      <c r="Q10" s="161" t="s">
        <v>2</v>
      </c>
      <c r="R10" s="161"/>
      <c r="S10" s="161"/>
      <c r="T10" s="161"/>
      <c r="U10" s="161"/>
      <c r="V10" s="161"/>
      <c r="W10" s="161"/>
      <c r="X10" s="161"/>
      <c r="Y10" s="161" t="s">
        <v>3</v>
      </c>
      <c r="Z10" s="161" t="s">
        <v>4</v>
      </c>
    </row>
    <row r="11" spans="1:26" s="12" customFormat="1" ht="53.25" customHeight="1">
      <c r="A11" s="154"/>
      <c r="B11" s="161" t="s">
        <v>5</v>
      </c>
      <c r="C11" s="161" t="s">
        <v>6</v>
      </c>
      <c r="D11" s="161" t="s">
        <v>7</v>
      </c>
      <c r="E11" s="161" t="s">
        <v>8</v>
      </c>
      <c r="F11" s="161"/>
      <c r="G11" s="161" t="s">
        <v>9</v>
      </c>
      <c r="H11" s="161"/>
      <c r="I11" s="161" t="s">
        <v>10</v>
      </c>
      <c r="J11" s="161" t="s">
        <v>11</v>
      </c>
      <c r="K11" s="161" t="s">
        <v>12</v>
      </c>
      <c r="L11" s="161" t="s">
        <v>13</v>
      </c>
      <c r="M11" s="161" t="s">
        <v>14</v>
      </c>
      <c r="N11" s="161"/>
      <c r="O11" s="161" t="s">
        <v>15</v>
      </c>
      <c r="P11" s="161" t="s">
        <v>16</v>
      </c>
      <c r="Q11" s="161" t="s">
        <v>39</v>
      </c>
      <c r="R11" s="161"/>
      <c r="S11" s="161" t="s">
        <v>17</v>
      </c>
      <c r="T11" s="161"/>
      <c r="U11" s="161" t="s">
        <v>18</v>
      </c>
      <c r="V11" s="161"/>
      <c r="W11" s="161" t="s">
        <v>19</v>
      </c>
      <c r="X11" s="161"/>
      <c r="Y11" s="161"/>
      <c r="Z11" s="161"/>
    </row>
    <row r="12" spans="1:26" s="12" customFormat="1" ht="32.25" customHeight="1">
      <c r="A12" s="154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 t="s">
        <v>20</v>
      </c>
      <c r="N12" s="161" t="s">
        <v>21</v>
      </c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s="12" customFormat="1" ht="36">
      <c r="A13" s="160"/>
      <c r="B13" s="161"/>
      <c r="C13" s="161"/>
      <c r="D13" s="161"/>
      <c r="E13" s="50" t="s">
        <v>22</v>
      </c>
      <c r="F13" s="50" t="s">
        <v>23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12" t="s">
        <v>24</v>
      </c>
      <c r="R13" s="112" t="s">
        <v>25</v>
      </c>
      <c r="S13" s="112" t="s">
        <v>24</v>
      </c>
      <c r="T13" s="112" t="s">
        <v>25</v>
      </c>
      <c r="U13" s="112" t="s">
        <v>22</v>
      </c>
      <c r="V13" s="112" t="s">
        <v>23</v>
      </c>
      <c r="W13" s="112" t="s">
        <v>24</v>
      </c>
      <c r="X13" s="112" t="s">
        <v>25</v>
      </c>
      <c r="Y13" s="161"/>
      <c r="Z13" s="161"/>
    </row>
    <row r="14" spans="1:26" s="6" customFormat="1" ht="12.7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23">
        <v>25</v>
      </c>
      <c r="Z14" s="23">
        <v>26</v>
      </c>
    </row>
    <row r="15" spans="1:26" s="41" customFormat="1" ht="18.75" customHeight="1">
      <c r="A15" s="23"/>
      <c r="B15" s="161" t="s">
        <v>28</v>
      </c>
      <c r="C15" s="170" t="s">
        <v>27</v>
      </c>
      <c r="D15" s="170"/>
      <c r="E15" s="170"/>
      <c r="F15" s="170"/>
      <c r="G15" s="170"/>
      <c r="H15" s="170"/>
      <c r="I15" s="170"/>
      <c r="J15" s="170"/>
      <c r="K15" s="170"/>
      <c r="L15" s="17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153" t="s">
        <v>42</v>
      </c>
      <c r="Z15" s="153" t="s">
        <v>40</v>
      </c>
    </row>
    <row r="16" spans="1:26" s="41" customFormat="1" ht="18.75" customHeight="1">
      <c r="A16" s="23"/>
      <c r="B16" s="161"/>
      <c r="C16" s="37" t="s">
        <v>68</v>
      </c>
      <c r="D16" s="118"/>
      <c r="E16" s="118"/>
      <c r="F16" s="121"/>
      <c r="G16" s="122"/>
      <c r="H16" s="122"/>
      <c r="I16" s="46">
        <f>SUM(I17:I19)</f>
        <v>8050.7105000000001</v>
      </c>
      <c r="J16" s="46">
        <f t="shared" ref="J16:K16" si="0">SUM(J17:J19)</f>
        <v>8050.7105000000001</v>
      </c>
      <c r="K16" s="46">
        <f t="shared" si="0"/>
        <v>0</v>
      </c>
      <c r="L16" s="118"/>
      <c r="M16" s="130">
        <f>SUM(M17:M19)</f>
        <v>8050.7105000000001</v>
      </c>
      <c r="N16" s="130">
        <f t="shared" ref="N16:P16" si="1">SUM(N17:N19)</f>
        <v>0</v>
      </c>
      <c r="O16" s="130">
        <f t="shared" si="1"/>
        <v>0</v>
      </c>
      <c r="P16" s="130">
        <f t="shared" si="1"/>
        <v>0</v>
      </c>
      <c r="Q16" s="40"/>
      <c r="R16" s="40"/>
      <c r="S16" s="123"/>
      <c r="T16" s="123"/>
      <c r="U16" s="123"/>
      <c r="V16" s="123"/>
      <c r="W16" s="123"/>
      <c r="X16" s="123"/>
      <c r="Y16" s="154"/>
      <c r="Z16" s="154"/>
    </row>
    <row r="17" spans="1:26" s="41" customFormat="1" ht="22.5">
      <c r="A17" s="152">
        <v>1</v>
      </c>
      <c r="B17" s="161"/>
      <c r="C17" s="124" t="s">
        <v>69</v>
      </c>
      <c r="D17" s="125" t="s">
        <v>72</v>
      </c>
      <c r="E17" s="120">
        <v>0.315</v>
      </c>
      <c r="F17" s="126">
        <v>0.315</v>
      </c>
      <c r="G17" s="122"/>
      <c r="H17" s="122"/>
      <c r="I17" s="127">
        <v>1607.335</v>
      </c>
      <c r="J17" s="127">
        <v>1607.335</v>
      </c>
      <c r="K17" s="127">
        <f>J17-I17</f>
        <v>0</v>
      </c>
      <c r="L17" s="128" t="s">
        <v>35</v>
      </c>
      <c r="M17" s="61">
        <f>J17</f>
        <v>1607.335</v>
      </c>
      <c r="N17" s="129">
        <v>0</v>
      </c>
      <c r="O17" s="129">
        <v>0</v>
      </c>
      <c r="P17" s="129">
        <v>0</v>
      </c>
      <c r="Q17" s="153" t="s">
        <v>41</v>
      </c>
      <c r="R17" s="153" t="s">
        <v>111</v>
      </c>
      <c r="S17" s="157">
        <v>8.5500000000000007E-2</v>
      </c>
      <c r="T17" s="157">
        <v>8.4599999999999995E-2</v>
      </c>
      <c r="U17" s="157">
        <v>0.14949999999999999</v>
      </c>
      <c r="V17" s="157">
        <v>0.14949999999999999</v>
      </c>
      <c r="W17" s="153" t="s">
        <v>64</v>
      </c>
      <c r="X17" s="153" t="s">
        <v>110</v>
      </c>
      <c r="Y17" s="154"/>
      <c r="Z17" s="154"/>
    </row>
    <row r="18" spans="1:26" s="41" customFormat="1" ht="22.5">
      <c r="A18" s="152">
        <v>2</v>
      </c>
      <c r="B18" s="161"/>
      <c r="C18" s="124" t="s">
        <v>70</v>
      </c>
      <c r="D18" s="125" t="s">
        <v>72</v>
      </c>
      <c r="E18" s="120">
        <v>1.3</v>
      </c>
      <c r="F18" s="126">
        <v>1.3</v>
      </c>
      <c r="G18" s="122"/>
      <c r="H18" s="122"/>
      <c r="I18" s="127">
        <v>3516.6959999999999</v>
      </c>
      <c r="J18" s="127">
        <v>3516.6959999999999</v>
      </c>
      <c r="K18" s="127">
        <f t="shared" ref="K18:K19" si="2">J18-I18</f>
        <v>0</v>
      </c>
      <c r="L18" s="128" t="s">
        <v>35</v>
      </c>
      <c r="M18" s="61">
        <f t="shared" ref="M18:M19" si="3">J18</f>
        <v>3516.6959999999999</v>
      </c>
      <c r="N18" s="129">
        <v>0</v>
      </c>
      <c r="O18" s="129">
        <v>0</v>
      </c>
      <c r="P18" s="129">
        <v>0</v>
      </c>
      <c r="Q18" s="154"/>
      <c r="R18" s="154"/>
      <c r="S18" s="158"/>
      <c r="T18" s="158"/>
      <c r="U18" s="158"/>
      <c r="V18" s="158"/>
      <c r="W18" s="154"/>
      <c r="X18" s="154"/>
      <c r="Y18" s="154"/>
      <c r="Z18" s="154"/>
    </row>
    <row r="19" spans="1:26" s="41" customFormat="1" ht="22.5">
      <c r="A19" s="152">
        <v>3</v>
      </c>
      <c r="B19" s="161"/>
      <c r="C19" s="124" t="s">
        <v>71</v>
      </c>
      <c r="D19" s="125" t="s">
        <v>72</v>
      </c>
      <c r="E19" s="120">
        <v>0.96599999999999997</v>
      </c>
      <c r="F19" s="126">
        <v>0.96599999999999997</v>
      </c>
      <c r="G19" s="122"/>
      <c r="H19" s="122"/>
      <c r="I19" s="127">
        <v>2926.6795000000002</v>
      </c>
      <c r="J19" s="127">
        <v>2926.6795000000002</v>
      </c>
      <c r="K19" s="127">
        <f t="shared" si="2"/>
        <v>0</v>
      </c>
      <c r="L19" s="128" t="s">
        <v>35</v>
      </c>
      <c r="M19" s="61">
        <f t="shared" si="3"/>
        <v>2926.6795000000002</v>
      </c>
      <c r="N19" s="129">
        <v>0</v>
      </c>
      <c r="O19" s="129">
        <v>0</v>
      </c>
      <c r="P19" s="129">
        <v>0</v>
      </c>
      <c r="Q19" s="154"/>
      <c r="R19" s="154"/>
      <c r="S19" s="158"/>
      <c r="T19" s="158"/>
      <c r="U19" s="158"/>
      <c r="V19" s="158"/>
      <c r="W19" s="154"/>
      <c r="X19" s="154"/>
      <c r="Y19" s="154"/>
      <c r="Z19" s="154"/>
    </row>
    <row r="20" spans="1:26" s="34" customFormat="1" ht="18.75" customHeight="1">
      <c r="A20" s="110"/>
      <c r="B20" s="161"/>
      <c r="C20" s="37" t="s">
        <v>33</v>
      </c>
      <c r="D20" s="5"/>
      <c r="E20" s="55"/>
      <c r="F20" s="56"/>
      <c r="G20" s="167" t="s">
        <v>75</v>
      </c>
      <c r="H20" s="154" t="s">
        <v>50</v>
      </c>
      <c r="I20" s="45">
        <f>I21+I22</f>
        <v>170403.698</v>
      </c>
      <c r="J20" s="45">
        <f>J21+J22</f>
        <v>170403.698</v>
      </c>
      <c r="K20" s="78">
        <f t="shared" ref="K20:K26" si="4">J20-I20</f>
        <v>0</v>
      </c>
      <c r="L20" s="26"/>
      <c r="M20" s="45">
        <f>M21+M22</f>
        <v>170403.698</v>
      </c>
      <c r="N20" s="45">
        <f t="shared" ref="N20:P20" si="5">N21+N22</f>
        <v>0</v>
      </c>
      <c r="O20" s="45">
        <f t="shared" si="5"/>
        <v>0</v>
      </c>
      <c r="P20" s="45">
        <f t="shared" si="5"/>
        <v>0</v>
      </c>
      <c r="Q20" s="154"/>
      <c r="R20" s="154"/>
      <c r="S20" s="158"/>
      <c r="T20" s="158"/>
      <c r="U20" s="158"/>
      <c r="V20" s="158"/>
      <c r="W20" s="154"/>
      <c r="X20" s="154"/>
      <c r="Y20" s="154"/>
      <c r="Z20" s="154"/>
    </row>
    <row r="21" spans="1:26" s="33" customFormat="1" ht="22.5">
      <c r="A21" s="110" t="s">
        <v>51</v>
      </c>
      <c r="B21" s="161"/>
      <c r="C21" s="124" t="s">
        <v>73</v>
      </c>
      <c r="D21" s="125" t="s">
        <v>72</v>
      </c>
      <c r="E21" s="131">
        <v>0.63800000000000001</v>
      </c>
      <c r="F21" s="132">
        <v>0.63800000000000001</v>
      </c>
      <c r="G21" s="167"/>
      <c r="H21" s="154"/>
      <c r="I21" s="70">
        <v>106598.428</v>
      </c>
      <c r="J21" s="54">
        <v>106598.428</v>
      </c>
      <c r="K21" s="25">
        <f>J21-I21</f>
        <v>0</v>
      </c>
      <c r="L21" s="113" t="s">
        <v>35</v>
      </c>
      <c r="M21" s="83">
        <f>J21</f>
        <v>106598.428</v>
      </c>
      <c r="N21" s="51">
        <v>0</v>
      </c>
      <c r="O21" s="51">
        <v>0</v>
      </c>
      <c r="P21" s="51">
        <v>0</v>
      </c>
      <c r="Q21" s="154"/>
      <c r="R21" s="154"/>
      <c r="S21" s="158"/>
      <c r="T21" s="158"/>
      <c r="U21" s="158"/>
      <c r="V21" s="158"/>
      <c r="W21" s="154"/>
      <c r="X21" s="154"/>
      <c r="Y21" s="154"/>
      <c r="Z21" s="154"/>
    </row>
    <row r="22" spans="1:26" s="33" customFormat="1" ht="22.5">
      <c r="A22" s="110" t="s">
        <v>52</v>
      </c>
      <c r="B22" s="161"/>
      <c r="C22" s="124" t="s">
        <v>74</v>
      </c>
      <c r="D22" s="125" t="s">
        <v>72</v>
      </c>
      <c r="E22" s="131">
        <v>0.78400000000000003</v>
      </c>
      <c r="F22" s="132">
        <v>0.78400000000000003</v>
      </c>
      <c r="G22" s="167"/>
      <c r="H22" s="154"/>
      <c r="I22" s="70">
        <v>63805.27</v>
      </c>
      <c r="J22" s="54">
        <v>63805.27</v>
      </c>
      <c r="K22" s="25">
        <f t="shared" si="4"/>
        <v>0</v>
      </c>
      <c r="L22" s="117" t="s">
        <v>35</v>
      </c>
      <c r="M22" s="83">
        <f>J22</f>
        <v>63805.27</v>
      </c>
      <c r="N22" s="27">
        <v>0</v>
      </c>
      <c r="O22" s="27">
        <v>0</v>
      </c>
      <c r="P22" s="27">
        <v>0</v>
      </c>
      <c r="Q22" s="154"/>
      <c r="R22" s="154"/>
      <c r="S22" s="158"/>
      <c r="T22" s="158"/>
      <c r="U22" s="158"/>
      <c r="V22" s="158"/>
      <c r="W22" s="154"/>
      <c r="X22" s="154"/>
      <c r="Y22" s="154"/>
      <c r="Z22" s="154"/>
    </row>
    <row r="23" spans="1:26" s="34" customFormat="1" ht="19.5" customHeight="1">
      <c r="A23" s="110"/>
      <c r="B23" s="161"/>
      <c r="C23" s="67" t="s">
        <v>46</v>
      </c>
      <c r="D23" s="75"/>
      <c r="E23" s="79"/>
      <c r="F23" s="76"/>
      <c r="G23" s="167"/>
      <c r="H23" s="154"/>
      <c r="I23" s="77">
        <f>SUM(I24:I26)</f>
        <v>15210.647000000001</v>
      </c>
      <c r="J23" s="77">
        <f t="shared" ref="J23:K23" si="6">SUM(J24:J26)</f>
        <v>15210.647000000001</v>
      </c>
      <c r="K23" s="77">
        <f t="shared" si="6"/>
        <v>0</v>
      </c>
      <c r="L23" s="28" t="s">
        <v>35</v>
      </c>
      <c r="M23" s="84">
        <f>SUM(M24:M26)</f>
        <v>15210.647000000001</v>
      </c>
      <c r="N23" s="46">
        <v>0</v>
      </c>
      <c r="O23" s="46">
        <v>0</v>
      </c>
      <c r="P23" s="46">
        <v>0</v>
      </c>
      <c r="Q23" s="154"/>
      <c r="R23" s="154"/>
      <c r="S23" s="158"/>
      <c r="T23" s="158"/>
      <c r="U23" s="158"/>
      <c r="V23" s="158"/>
      <c r="W23" s="154"/>
      <c r="X23" s="154"/>
      <c r="Y23" s="154"/>
      <c r="Z23" s="154"/>
    </row>
    <row r="24" spans="1:26" s="34" customFormat="1" ht="19.5" customHeight="1">
      <c r="A24" s="110" t="s">
        <v>53</v>
      </c>
      <c r="B24" s="161"/>
      <c r="C24" s="133" t="s">
        <v>76</v>
      </c>
      <c r="D24" s="125" t="s">
        <v>79</v>
      </c>
      <c r="E24" s="71">
        <v>1</v>
      </c>
      <c r="F24" s="73">
        <v>1</v>
      </c>
      <c r="G24" s="167"/>
      <c r="H24" s="154"/>
      <c r="I24" s="70">
        <v>2422.6469999999999</v>
      </c>
      <c r="J24" s="54">
        <v>2422.6469999999999</v>
      </c>
      <c r="K24" s="25">
        <f t="shared" si="4"/>
        <v>0</v>
      </c>
      <c r="L24" s="28" t="s">
        <v>35</v>
      </c>
      <c r="M24" s="83">
        <f>J24</f>
        <v>2422.6469999999999</v>
      </c>
      <c r="N24" s="120">
        <v>0</v>
      </c>
      <c r="O24" s="120">
        <v>0</v>
      </c>
      <c r="P24" s="120">
        <v>0</v>
      </c>
      <c r="Q24" s="154"/>
      <c r="R24" s="154"/>
      <c r="S24" s="158"/>
      <c r="T24" s="158"/>
      <c r="U24" s="158"/>
      <c r="V24" s="158"/>
      <c r="W24" s="154"/>
      <c r="X24" s="154"/>
      <c r="Y24" s="154"/>
      <c r="Z24" s="154"/>
    </row>
    <row r="25" spans="1:26" s="34" customFormat="1" ht="19.5" customHeight="1">
      <c r="A25" s="110" t="s">
        <v>54</v>
      </c>
      <c r="B25" s="161"/>
      <c r="C25" s="124" t="s">
        <v>77</v>
      </c>
      <c r="D25" s="125" t="s">
        <v>80</v>
      </c>
      <c r="E25" s="71">
        <v>5</v>
      </c>
      <c r="F25" s="73">
        <v>5</v>
      </c>
      <c r="G25" s="167"/>
      <c r="H25" s="154"/>
      <c r="I25" s="70">
        <v>7088</v>
      </c>
      <c r="J25" s="54">
        <v>7088</v>
      </c>
      <c r="K25" s="25">
        <f t="shared" si="4"/>
        <v>0</v>
      </c>
      <c r="L25" s="28" t="s">
        <v>35</v>
      </c>
      <c r="M25" s="83">
        <f t="shared" ref="M25:M26" si="7">J25</f>
        <v>7088</v>
      </c>
      <c r="N25" s="120">
        <v>0</v>
      </c>
      <c r="O25" s="120">
        <v>0</v>
      </c>
      <c r="P25" s="120">
        <v>0</v>
      </c>
      <c r="Q25" s="154"/>
      <c r="R25" s="154"/>
      <c r="S25" s="158"/>
      <c r="T25" s="158"/>
      <c r="U25" s="158"/>
      <c r="V25" s="158"/>
      <c r="W25" s="154"/>
      <c r="X25" s="154"/>
      <c r="Y25" s="154"/>
      <c r="Z25" s="154"/>
    </row>
    <row r="26" spans="1:26" s="33" customFormat="1" ht="30" customHeight="1">
      <c r="A26" s="110" t="s">
        <v>55</v>
      </c>
      <c r="B26" s="161"/>
      <c r="C26" s="124" t="s">
        <v>78</v>
      </c>
      <c r="D26" s="125" t="s">
        <v>80</v>
      </c>
      <c r="E26" s="71">
        <v>3</v>
      </c>
      <c r="F26" s="73">
        <v>3</v>
      </c>
      <c r="G26" s="167"/>
      <c r="H26" s="154"/>
      <c r="I26" s="70">
        <v>5700</v>
      </c>
      <c r="J26" s="54">
        <v>5700</v>
      </c>
      <c r="K26" s="25">
        <f t="shared" si="4"/>
        <v>0</v>
      </c>
      <c r="L26" s="28" t="s">
        <v>35</v>
      </c>
      <c r="M26" s="83">
        <f t="shared" si="7"/>
        <v>5700</v>
      </c>
      <c r="N26" s="51">
        <v>0</v>
      </c>
      <c r="O26" s="51">
        <v>0</v>
      </c>
      <c r="P26" s="51">
        <v>0</v>
      </c>
      <c r="Q26" s="154"/>
      <c r="R26" s="154"/>
      <c r="S26" s="158"/>
      <c r="T26" s="158"/>
      <c r="U26" s="158"/>
      <c r="V26" s="158"/>
      <c r="W26" s="154"/>
      <c r="X26" s="154"/>
      <c r="Y26" s="154"/>
      <c r="Z26" s="154"/>
    </row>
    <row r="27" spans="1:26" s="34" customFormat="1" ht="17.25" customHeight="1">
      <c r="A27" s="110"/>
      <c r="B27" s="166"/>
      <c r="C27" s="69" t="s">
        <v>37</v>
      </c>
      <c r="D27" s="80"/>
      <c r="E27" s="81"/>
      <c r="F27" s="81"/>
      <c r="G27" s="168"/>
      <c r="H27" s="154"/>
      <c r="I27" s="82">
        <f>I29</f>
        <v>0</v>
      </c>
      <c r="J27" s="78">
        <f>J29+J28</f>
        <v>31602.45</v>
      </c>
      <c r="K27" s="78">
        <f>K29+K28</f>
        <v>31602.45</v>
      </c>
      <c r="L27" s="28"/>
      <c r="M27" s="84">
        <f>M29</f>
        <v>0</v>
      </c>
      <c r="N27" s="45">
        <v>0</v>
      </c>
      <c r="O27" s="45">
        <f>O29+O28</f>
        <v>31602.45</v>
      </c>
      <c r="P27" s="46">
        <v>0</v>
      </c>
      <c r="Q27" s="154"/>
      <c r="R27" s="154"/>
      <c r="S27" s="158"/>
      <c r="T27" s="158"/>
      <c r="U27" s="158"/>
      <c r="V27" s="158"/>
      <c r="W27" s="154"/>
      <c r="X27" s="154"/>
      <c r="Y27" s="154"/>
      <c r="Z27" s="154"/>
    </row>
    <row r="28" spans="1:26" s="34" customFormat="1" ht="17.25" customHeight="1">
      <c r="A28" s="110" t="s">
        <v>56</v>
      </c>
      <c r="B28" s="166"/>
      <c r="C28" s="134" t="s">
        <v>81</v>
      </c>
      <c r="D28" s="135" t="s">
        <v>49</v>
      </c>
      <c r="E28" s="72">
        <v>0</v>
      </c>
      <c r="F28" s="136">
        <v>3</v>
      </c>
      <c r="G28" s="168"/>
      <c r="H28" s="154"/>
      <c r="I28" s="138">
        <v>0</v>
      </c>
      <c r="J28" s="54">
        <v>22343.52</v>
      </c>
      <c r="K28" s="54">
        <f>J28-I28</f>
        <v>22343.52</v>
      </c>
      <c r="L28" s="153" t="s">
        <v>115</v>
      </c>
      <c r="M28" s="140">
        <v>0</v>
      </c>
      <c r="N28" s="141">
        <v>0</v>
      </c>
      <c r="O28" s="139">
        <f>J28</f>
        <v>22343.52</v>
      </c>
      <c r="P28" s="120">
        <v>0</v>
      </c>
      <c r="Q28" s="154"/>
      <c r="R28" s="154"/>
      <c r="S28" s="158"/>
      <c r="T28" s="158"/>
      <c r="U28" s="158"/>
      <c r="V28" s="158"/>
      <c r="W28" s="154"/>
      <c r="X28" s="154"/>
      <c r="Y28" s="154"/>
      <c r="Z28" s="154"/>
    </row>
    <row r="29" spans="1:26" s="6" customFormat="1" ht="22.5" customHeight="1">
      <c r="A29" s="110" t="s">
        <v>57</v>
      </c>
      <c r="B29" s="161"/>
      <c r="C29" s="68" t="s">
        <v>82</v>
      </c>
      <c r="D29" s="135" t="s">
        <v>49</v>
      </c>
      <c r="E29" s="71">
        <v>0</v>
      </c>
      <c r="F29" s="74">
        <v>1</v>
      </c>
      <c r="G29" s="167"/>
      <c r="H29" s="154"/>
      <c r="I29" s="137">
        <v>0</v>
      </c>
      <c r="J29" s="54">
        <v>9258.93</v>
      </c>
      <c r="K29" s="54">
        <f>J29-I29</f>
        <v>9258.93</v>
      </c>
      <c r="L29" s="160"/>
      <c r="M29" s="140">
        <v>0</v>
      </c>
      <c r="N29" s="141">
        <v>0</v>
      </c>
      <c r="O29" s="139">
        <f>J29</f>
        <v>9258.93</v>
      </c>
      <c r="P29" s="51">
        <v>0</v>
      </c>
      <c r="Q29" s="160"/>
      <c r="R29" s="160"/>
      <c r="S29" s="159"/>
      <c r="T29" s="159"/>
      <c r="U29" s="159"/>
      <c r="V29" s="159"/>
      <c r="W29" s="160"/>
      <c r="X29" s="160"/>
      <c r="Y29" s="154"/>
      <c r="Z29" s="154"/>
    </row>
    <row r="30" spans="1:26" s="6" customFormat="1" ht="25.5" customHeight="1">
      <c r="A30" s="3"/>
      <c r="B30" s="161"/>
      <c r="C30" s="4" t="s">
        <v>47</v>
      </c>
      <c r="D30" s="5" t="s">
        <v>30</v>
      </c>
      <c r="E30" s="5" t="s">
        <v>30</v>
      </c>
      <c r="F30" s="5" t="s">
        <v>30</v>
      </c>
      <c r="G30" s="169"/>
      <c r="H30" s="160"/>
      <c r="I30" s="45">
        <f>I20+I23+I27+I16</f>
        <v>193665.05549999999</v>
      </c>
      <c r="J30" s="45">
        <f>J20+J23+J27+J16</f>
        <v>225267.5055</v>
      </c>
      <c r="K30" s="45">
        <f t="shared" ref="K30" si="8">K20+K23+K27+K16</f>
        <v>31602.45</v>
      </c>
      <c r="L30" s="28"/>
      <c r="M30" s="45">
        <f>M20+M23+M27+M16</f>
        <v>193665.05549999999</v>
      </c>
      <c r="N30" s="45">
        <f t="shared" ref="N30:P30" si="9">N20+N23+N27+N16</f>
        <v>0</v>
      </c>
      <c r="O30" s="45">
        <f t="shared" si="9"/>
        <v>31602.45</v>
      </c>
      <c r="P30" s="45">
        <f t="shared" si="9"/>
        <v>0</v>
      </c>
      <c r="Q30" s="91"/>
      <c r="R30" s="91"/>
      <c r="S30" s="92"/>
      <c r="T30" s="92"/>
      <c r="U30" s="92"/>
      <c r="V30" s="92"/>
      <c r="W30" s="93"/>
      <c r="X30" s="93"/>
      <c r="Y30" s="154"/>
      <c r="Z30" s="154"/>
    </row>
    <row r="31" spans="1:26" s="42" customFormat="1" ht="20.25" customHeight="1">
      <c r="A31" s="110"/>
      <c r="B31" s="161"/>
      <c r="C31" s="57" t="s">
        <v>29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60"/>
      <c r="P31" s="60"/>
      <c r="Q31" s="94"/>
      <c r="R31" s="94"/>
      <c r="S31" s="94"/>
      <c r="T31" s="94"/>
      <c r="U31" s="94"/>
      <c r="V31" s="94"/>
      <c r="W31" s="94"/>
      <c r="X31" s="94"/>
      <c r="Y31" s="154"/>
      <c r="Z31" s="154"/>
    </row>
    <row r="32" spans="1:26" s="32" customFormat="1" ht="14.25" customHeight="1">
      <c r="A32" s="110"/>
      <c r="B32" s="161"/>
      <c r="C32" s="37" t="s">
        <v>68</v>
      </c>
      <c r="D32" s="37"/>
      <c r="E32" s="37"/>
      <c r="F32" s="5"/>
      <c r="G32" s="171" t="s">
        <v>75</v>
      </c>
      <c r="H32" s="154" t="s">
        <v>50</v>
      </c>
      <c r="I32" s="45">
        <f>SUM(I33:I37)</f>
        <v>34914.568700000003</v>
      </c>
      <c r="J32" s="45">
        <f>SUM(J33:J37)</f>
        <v>34914.568700000003</v>
      </c>
      <c r="K32" s="45">
        <f>SUM(K33:K37)</f>
        <v>0</v>
      </c>
      <c r="L32" s="26"/>
      <c r="M32" s="45">
        <f>SUM(M33:M37)</f>
        <v>34914.568700000003</v>
      </c>
      <c r="N32" s="45">
        <f t="shared" ref="N32:P32" si="10">SUM(N33:N37)</f>
        <v>0</v>
      </c>
      <c r="O32" s="45">
        <f t="shared" si="10"/>
        <v>0</v>
      </c>
      <c r="P32" s="45">
        <f t="shared" si="10"/>
        <v>0</v>
      </c>
      <c r="Q32" s="95"/>
      <c r="R32" s="95"/>
      <c r="S32" s="95"/>
      <c r="T32" s="95"/>
      <c r="U32" s="95"/>
      <c r="V32" s="95"/>
      <c r="W32" s="95"/>
      <c r="X32" s="95"/>
      <c r="Y32" s="154"/>
      <c r="Z32" s="154"/>
    </row>
    <row r="33" spans="1:26" s="32" customFormat="1" ht="22.5">
      <c r="A33" s="110" t="s">
        <v>58</v>
      </c>
      <c r="B33" s="161"/>
      <c r="C33" s="133" t="s">
        <v>84</v>
      </c>
      <c r="D33" s="125" t="s">
        <v>72</v>
      </c>
      <c r="E33" s="142">
        <v>1.212</v>
      </c>
      <c r="F33" s="142">
        <v>1.212</v>
      </c>
      <c r="G33" s="167"/>
      <c r="H33" s="154"/>
      <c r="I33" s="48">
        <v>2833.538</v>
      </c>
      <c r="J33" s="48">
        <v>2833.538</v>
      </c>
      <c r="K33" s="1">
        <f t="shared" ref="K33:K36" si="11">J33-I33</f>
        <v>0</v>
      </c>
      <c r="L33" s="114" t="s">
        <v>35</v>
      </c>
      <c r="M33" s="83">
        <f>J33</f>
        <v>2833.538</v>
      </c>
      <c r="N33" s="1">
        <v>0</v>
      </c>
      <c r="O33" s="1">
        <v>0</v>
      </c>
      <c r="P33" s="1">
        <v>0</v>
      </c>
      <c r="Q33" s="153" t="s">
        <v>113</v>
      </c>
      <c r="R33" s="153" t="s">
        <v>114</v>
      </c>
      <c r="S33" s="155">
        <v>9.2600000000000002E-2</v>
      </c>
      <c r="T33" s="155">
        <v>9.2100000000000001E-2</v>
      </c>
      <c r="U33" s="120" t="s">
        <v>35</v>
      </c>
      <c r="V33" s="120" t="s">
        <v>35</v>
      </c>
      <c r="W33" s="153" t="s">
        <v>65</v>
      </c>
      <c r="X33" s="153" t="s">
        <v>112</v>
      </c>
      <c r="Y33" s="154"/>
      <c r="Z33" s="154"/>
    </row>
    <row r="34" spans="1:26" s="32" customFormat="1" ht="22.5">
      <c r="A34" s="110" t="s">
        <v>59</v>
      </c>
      <c r="B34" s="161"/>
      <c r="C34" s="66" t="s">
        <v>85</v>
      </c>
      <c r="D34" s="125" t="s">
        <v>72</v>
      </c>
      <c r="E34" s="142">
        <v>0.79300000000000004</v>
      </c>
      <c r="F34" s="143">
        <v>0.79300000000000004</v>
      </c>
      <c r="G34" s="167"/>
      <c r="H34" s="154"/>
      <c r="I34" s="48">
        <v>4792.5027</v>
      </c>
      <c r="J34" s="48">
        <v>4792.5027</v>
      </c>
      <c r="K34" s="1">
        <f t="shared" si="11"/>
        <v>0</v>
      </c>
      <c r="L34" s="26" t="s">
        <v>35</v>
      </c>
      <c r="M34" s="83">
        <f t="shared" ref="M34:M37" si="12">J34</f>
        <v>4792.5027</v>
      </c>
      <c r="N34" s="1">
        <v>0</v>
      </c>
      <c r="O34" s="1">
        <v>0</v>
      </c>
      <c r="P34" s="1">
        <v>0</v>
      </c>
      <c r="Q34" s="154"/>
      <c r="R34" s="154"/>
      <c r="S34" s="156"/>
      <c r="T34" s="156"/>
      <c r="U34" s="120" t="s">
        <v>35</v>
      </c>
      <c r="V34" s="120" t="s">
        <v>35</v>
      </c>
      <c r="W34" s="154"/>
      <c r="X34" s="154"/>
      <c r="Y34" s="154"/>
      <c r="Z34" s="154"/>
    </row>
    <row r="35" spans="1:26" s="32" customFormat="1" ht="33.75">
      <c r="A35" s="110" t="s">
        <v>60</v>
      </c>
      <c r="B35" s="161"/>
      <c r="C35" s="66" t="s">
        <v>86</v>
      </c>
      <c r="D35" s="125" t="s">
        <v>72</v>
      </c>
      <c r="E35" s="144">
        <v>6.1499999999999999E-2</v>
      </c>
      <c r="F35" s="145">
        <v>6.1499999999999999E-2</v>
      </c>
      <c r="G35" s="167"/>
      <c r="H35" s="154"/>
      <c r="I35" s="48">
        <v>1551.61</v>
      </c>
      <c r="J35" s="48">
        <v>1551.61</v>
      </c>
      <c r="K35" s="1">
        <f t="shared" si="11"/>
        <v>0</v>
      </c>
      <c r="L35" s="26" t="s">
        <v>35</v>
      </c>
      <c r="M35" s="83">
        <f t="shared" si="12"/>
        <v>1551.61</v>
      </c>
      <c r="N35" s="1">
        <v>0</v>
      </c>
      <c r="O35" s="1">
        <v>0</v>
      </c>
      <c r="P35" s="1">
        <v>0</v>
      </c>
      <c r="Q35" s="154"/>
      <c r="R35" s="154"/>
      <c r="S35" s="156"/>
      <c r="T35" s="156"/>
      <c r="U35" s="120" t="s">
        <v>35</v>
      </c>
      <c r="V35" s="120" t="s">
        <v>35</v>
      </c>
      <c r="W35" s="154"/>
      <c r="X35" s="154"/>
      <c r="Y35" s="154"/>
      <c r="Z35" s="154"/>
    </row>
    <row r="36" spans="1:26" s="32" customFormat="1" ht="33.75">
      <c r="A36" s="110" t="s">
        <v>61</v>
      </c>
      <c r="B36" s="161"/>
      <c r="C36" s="66" t="s">
        <v>87</v>
      </c>
      <c r="D36" s="125" t="s">
        <v>72</v>
      </c>
      <c r="E36" s="142">
        <v>1.141</v>
      </c>
      <c r="F36" s="143">
        <v>1.141</v>
      </c>
      <c r="G36" s="167"/>
      <c r="H36" s="154"/>
      <c r="I36" s="48">
        <v>5736.9179999999997</v>
      </c>
      <c r="J36" s="48">
        <v>5736.9179999999997</v>
      </c>
      <c r="K36" s="1">
        <f t="shared" si="11"/>
        <v>0</v>
      </c>
      <c r="L36" s="26" t="s">
        <v>35</v>
      </c>
      <c r="M36" s="83">
        <f t="shared" si="12"/>
        <v>5736.9179999999997</v>
      </c>
      <c r="N36" s="1">
        <v>0</v>
      </c>
      <c r="O36" s="1">
        <v>0</v>
      </c>
      <c r="P36" s="1">
        <v>0</v>
      </c>
      <c r="Q36" s="154"/>
      <c r="R36" s="154"/>
      <c r="S36" s="156"/>
      <c r="T36" s="156"/>
      <c r="U36" s="120" t="s">
        <v>35</v>
      </c>
      <c r="V36" s="120" t="s">
        <v>35</v>
      </c>
      <c r="W36" s="154"/>
      <c r="X36" s="154"/>
      <c r="Y36" s="154"/>
      <c r="Z36" s="154"/>
    </row>
    <row r="37" spans="1:26" s="6" customFormat="1" ht="22.5">
      <c r="A37" s="110" t="s">
        <v>62</v>
      </c>
      <c r="B37" s="161"/>
      <c r="C37" s="66" t="s">
        <v>88</v>
      </c>
      <c r="D37" s="125" t="s">
        <v>72</v>
      </c>
      <c r="E37" s="142">
        <v>10.3367</v>
      </c>
      <c r="F37" s="143">
        <v>10.3367</v>
      </c>
      <c r="G37" s="167"/>
      <c r="H37" s="154"/>
      <c r="I37" s="44">
        <v>20000</v>
      </c>
      <c r="J37" s="48">
        <v>20000</v>
      </c>
      <c r="K37" s="1">
        <f t="shared" ref="K37:K50" si="13">J37-I37</f>
        <v>0</v>
      </c>
      <c r="L37" s="26" t="s">
        <v>35</v>
      </c>
      <c r="M37" s="83">
        <f t="shared" si="12"/>
        <v>20000</v>
      </c>
      <c r="N37" s="1">
        <v>0</v>
      </c>
      <c r="O37" s="1">
        <v>0</v>
      </c>
      <c r="P37" s="1">
        <v>0</v>
      </c>
      <c r="Q37" s="154"/>
      <c r="R37" s="154"/>
      <c r="S37" s="156"/>
      <c r="T37" s="156"/>
      <c r="U37" s="120" t="s">
        <v>35</v>
      </c>
      <c r="V37" s="120" t="s">
        <v>35</v>
      </c>
      <c r="W37" s="154"/>
      <c r="X37" s="154"/>
      <c r="Y37" s="154"/>
      <c r="Z37" s="154"/>
    </row>
    <row r="38" spans="1:26" s="6" customFormat="1" ht="29.25" customHeight="1">
      <c r="A38" s="110"/>
      <c r="B38" s="161"/>
      <c r="C38" s="37" t="s">
        <v>33</v>
      </c>
      <c r="D38" s="102"/>
      <c r="E38" s="103"/>
      <c r="F38" s="72"/>
      <c r="G38" s="167"/>
      <c r="H38" s="154"/>
      <c r="I38" s="47">
        <f>SUM(I39)</f>
        <v>52526.244760000001</v>
      </c>
      <c r="J38" s="47">
        <f t="shared" ref="J38:K38" si="14">SUM(J39)</f>
        <v>52526.244760000001</v>
      </c>
      <c r="K38" s="47">
        <f t="shared" si="14"/>
        <v>0</v>
      </c>
      <c r="L38" s="26" t="s">
        <v>35</v>
      </c>
      <c r="M38" s="84">
        <f>SUM(M39)</f>
        <v>52526.244760000001</v>
      </c>
      <c r="N38" s="84">
        <f t="shared" ref="N38:P38" si="15">SUM(N39)</f>
        <v>0</v>
      </c>
      <c r="O38" s="84">
        <f t="shared" si="15"/>
        <v>0</v>
      </c>
      <c r="P38" s="84">
        <f t="shared" si="15"/>
        <v>0</v>
      </c>
      <c r="Q38" s="154"/>
      <c r="R38" s="154"/>
      <c r="S38" s="156"/>
      <c r="T38" s="156"/>
      <c r="U38" s="120" t="s">
        <v>35</v>
      </c>
      <c r="V38" s="120" t="s">
        <v>35</v>
      </c>
      <c r="W38" s="154"/>
      <c r="X38" s="154"/>
      <c r="Y38" s="154"/>
      <c r="Z38" s="154"/>
    </row>
    <row r="39" spans="1:26" s="6" customFormat="1" ht="33.75">
      <c r="A39" s="110" t="s">
        <v>90</v>
      </c>
      <c r="B39" s="161"/>
      <c r="C39" s="66" t="s">
        <v>89</v>
      </c>
      <c r="D39" s="113" t="s">
        <v>72</v>
      </c>
      <c r="E39" s="142">
        <v>0.39600000000000002</v>
      </c>
      <c r="F39" s="143">
        <v>0.39600000000000002</v>
      </c>
      <c r="G39" s="167"/>
      <c r="H39" s="154"/>
      <c r="I39" s="44">
        <v>52526.244760000001</v>
      </c>
      <c r="J39" s="48">
        <v>52526.244760000001</v>
      </c>
      <c r="K39" s="1">
        <f t="shared" si="13"/>
        <v>0</v>
      </c>
      <c r="L39" s="117" t="s">
        <v>35</v>
      </c>
      <c r="M39" s="83">
        <f>J39</f>
        <v>52526.244760000001</v>
      </c>
      <c r="N39" s="1">
        <v>0</v>
      </c>
      <c r="O39" s="1">
        <v>0</v>
      </c>
      <c r="P39" s="1">
        <v>0</v>
      </c>
      <c r="Q39" s="154"/>
      <c r="R39" s="154"/>
      <c r="S39" s="156"/>
      <c r="T39" s="156"/>
      <c r="U39" s="120" t="s">
        <v>35</v>
      </c>
      <c r="V39" s="120" t="s">
        <v>35</v>
      </c>
      <c r="W39" s="154"/>
      <c r="X39" s="154"/>
      <c r="Y39" s="154"/>
      <c r="Z39" s="154"/>
    </row>
    <row r="40" spans="1:26" s="32" customFormat="1" ht="19.5" customHeight="1">
      <c r="A40" s="110"/>
      <c r="B40" s="161"/>
      <c r="C40" s="65" t="s">
        <v>46</v>
      </c>
      <c r="D40" s="75"/>
      <c r="E40" s="100"/>
      <c r="F40" s="101"/>
      <c r="G40" s="167"/>
      <c r="H40" s="154"/>
      <c r="I40" s="47">
        <f>SUM(I41:I48)</f>
        <v>98258.172100000011</v>
      </c>
      <c r="J40" s="47">
        <f t="shared" ref="J40:K40" si="16">SUM(J41:J48)</f>
        <v>50878.064960000003</v>
      </c>
      <c r="K40" s="47">
        <f t="shared" si="16"/>
        <v>-47380.10714</v>
      </c>
      <c r="L40" s="26"/>
      <c r="M40" s="84">
        <f>SUM(M41:M48)</f>
        <v>50878.064960000003</v>
      </c>
      <c r="N40" s="26">
        <v>0</v>
      </c>
      <c r="O40" s="26">
        <v>0</v>
      </c>
      <c r="P40" s="26">
        <v>0</v>
      </c>
      <c r="Q40" s="154"/>
      <c r="R40" s="154"/>
      <c r="S40" s="156"/>
      <c r="T40" s="156"/>
      <c r="U40" s="5" t="s">
        <v>35</v>
      </c>
      <c r="V40" s="5" t="s">
        <v>35</v>
      </c>
      <c r="W40" s="154"/>
      <c r="X40" s="154"/>
      <c r="Y40" s="154"/>
      <c r="Z40" s="154"/>
    </row>
    <row r="41" spans="1:26" s="32" customFormat="1" ht="12.75">
      <c r="A41" s="110" t="s">
        <v>63</v>
      </c>
      <c r="B41" s="161"/>
      <c r="C41" s="133" t="s">
        <v>91</v>
      </c>
      <c r="D41" s="113" t="s">
        <v>80</v>
      </c>
      <c r="E41" s="105">
        <v>2</v>
      </c>
      <c r="F41" s="105">
        <v>2</v>
      </c>
      <c r="G41" s="167"/>
      <c r="H41" s="154"/>
      <c r="I41" s="44">
        <v>2931.52</v>
      </c>
      <c r="J41" s="44">
        <v>2931.52</v>
      </c>
      <c r="K41" s="1">
        <f t="shared" si="13"/>
        <v>0</v>
      </c>
      <c r="L41" s="26" t="s">
        <v>35</v>
      </c>
      <c r="M41" s="83">
        <f>J41</f>
        <v>2931.52</v>
      </c>
      <c r="N41" s="1">
        <v>0</v>
      </c>
      <c r="O41" s="1">
        <v>0</v>
      </c>
      <c r="P41" s="1">
        <v>0</v>
      </c>
      <c r="Q41" s="154"/>
      <c r="R41" s="154"/>
      <c r="S41" s="156"/>
      <c r="T41" s="156"/>
      <c r="U41" s="5"/>
      <c r="V41" s="5"/>
      <c r="W41" s="154"/>
      <c r="X41" s="154"/>
      <c r="Y41" s="154"/>
      <c r="Z41" s="154"/>
    </row>
    <row r="42" spans="1:26" s="32" customFormat="1" ht="12.75">
      <c r="A42" s="110" t="s">
        <v>99</v>
      </c>
      <c r="B42" s="161"/>
      <c r="C42" s="146" t="s">
        <v>92</v>
      </c>
      <c r="D42" s="113" t="s">
        <v>80</v>
      </c>
      <c r="E42" s="105">
        <v>2</v>
      </c>
      <c r="F42" s="105">
        <v>2</v>
      </c>
      <c r="G42" s="167"/>
      <c r="H42" s="154"/>
      <c r="I42" s="44">
        <v>7637.59</v>
      </c>
      <c r="J42" s="44">
        <v>7637.59</v>
      </c>
      <c r="K42" s="1">
        <f t="shared" si="13"/>
        <v>0</v>
      </c>
      <c r="L42" s="26" t="s">
        <v>35</v>
      </c>
      <c r="M42" s="83">
        <f t="shared" ref="M42:M48" si="17">J42</f>
        <v>7637.59</v>
      </c>
      <c r="N42" s="1">
        <v>0</v>
      </c>
      <c r="O42" s="1">
        <v>0</v>
      </c>
      <c r="P42" s="1">
        <v>0</v>
      </c>
      <c r="Q42" s="154"/>
      <c r="R42" s="154"/>
      <c r="S42" s="156"/>
      <c r="T42" s="156"/>
      <c r="U42" s="5"/>
      <c r="V42" s="5"/>
      <c r="W42" s="154"/>
      <c r="X42" s="154"/>
      <c r="Y42" s="154"/>
      <c r="Z42" s="154"/>
    </row>
    <row r="43" spans="1:26" s="32" customFormat="1" ht="22.5">
      <c r="A43" s="110" t="s">
        <v>100</v>
      </c>
      <c r="B43" s="161"/>
      <c r="C43" s="133" t="s">
        <v>93</v>
      </c>
      <c r="D43" s="113" t="s">
        <v>80</v>
      </c>
      <c r="E43" s="149">
        <v>1</v>
      </c>
      <c r="F43" s="149">
        <v>1</v>
      </c>
      <c r="G43" s="167"/>
      <c r="H43" s="154"/>
      <c r="I43" s="44">
        <v>8233.5</v>
      </c>
      <c r="J43" s="44">
        <v>8233.5</v>
      </c>
      <c r="K43" s="1">
        <f t="shared" si="13"/>
        <v>0</v>
      </c>
      <c r="L43" s="26" t="s">
        <v>35</v>
      </c>
      <c r="M43" s="83">
        <f t="shared" si="17"/>
        <v>8233.5</v>
      </c>
      <c r="N43" s="1">
        <v>0</v>
      </c>
      <c r="O43" s="1">
        <v>0</v>
      </c>
      <c r="P43" s="1">
        <v>0</v>
      </c>
      <c r="Q43" s="154"/>
      <c r="R43" s="154"/>
      <c r="S43" s="156"/>
      <c r="T43" s="156"/>
      <c r="U43" s="5"/>
      <c r="V43" s="5"/>
      <c r="W43" s="154"/>
      <c r="X43" s="154"/>
      <c r="Y43" s="154"/>
      <c r="Z43" s="154"/>
    </row>
    <row r="44" spans="1:26" s="32" customFormat="1" ht="12.75">
      <c r="A44" s="110" t="s">
        <v>101</v>
      </c>
      <c r="B44" s="161"/>
      <c r="C44" s="133" t="s">
        <v>76</v>
      </c>
      <c r="D44" s="148" t="s">
        <v>79</v>
      </c>
      <c r="E44" s="149">
        <v>1</v>
      </c>
      <c r="F44" s="149">
        <v>1</v>
      </c>
      <c r="G44" s="167"/>
      <c r="H44" s="154"/>
      <c r="I44" s="44">
        <v>2422.6469999999999</v>
      </c>
      <c r="J44" s="44">
        <v>2422.6469999999999</v>
      </c>
      <c r="K44" s="1">
        <f t="shared" si="13"/>
        <v>0</v>
      </c>
      <c r="L44" s="26" t="s">
        <v>35</v>
      </c>
      <c r="M44" s="83">
        <f t="shared" si="17"/>
        <v>2422.6469999999999</v>
      </c>
      <c r="N44" s="1">
        <v>0</v>
      </c>
      <c r="O44" s="1">
        <v>0</v>
      </c>
      <c r="P44" s="1">
        <v>0</v>
      </c>
      <c r="Q44" s="154"/>
      <c r="R44" s="154"/>
      <c r="S44" s="156"/>
      <c r="T44" s="156"/>
      <c r="U44" s="5"/>
      <c r="V44" s="5"/>
      <c r="W44" s="154"/>
      <c r="X44" s="154"/>
      <c r="Y44" s="154"/>
      <c r="Z44" s="154"/>
    </row>
    <row r="45" spans="1:26" s="32" customFormat="1" ht="22.5">
      <c r="A45" s="110" t="s">
        <v>102</v>
      </c>
      <c r="B45" s="161"/>
      <c r="C45" s="147" t="s">
        <v>94</v>
      </c>
      <c r="D45" s="113" t="s">
        <v>80</v>
      </c>
      <c r="E45" s="105">
        <v>2</v>
      </c>
      <c r="F45" s="105">
        <v>2</v>
      </c>
      <c r="G45" s="167"/>
      <c r="H45" s="154"/>
      <c r="I45" s="44">
        <v>2390.1079599999998</v>
      </c>
      <c r="J45" s="44">
        <v>2390.1079599999998</v>
      </c>
      <c r="K45" s="1">
        <f t="shared" si="13"/>
        <v>0</v>
      </c>
      <c r="L45" s="26" t="s">
        <v>35</v>
      </c>
      <c r="M45" s="83">
        <f t="shared" si="17"/>
        <v>2390.1079599999998</v>
      </c>
      <c r="N45" s="1">
        <v>0</v>
      </c>
      <c r="O45" s="1">
        <v>0</v>
      </c>
      <c r="P45" s="1">
        <v>0</v>
      </c>
      <c r="Q45" s="154"/>
      <c r="R45" s="154"/>
      <c r="S45" s="156"/>
      <c r="T45" s="156"/>
      <c r="U45" s="5"/>
      <c r="V45" s="5"/>
      <c r="W45" s="154"/>
      <c r="X45" s="154"/>
      <c r="Y45" s="154"/>
      <c r="Z45" s="154"/>
    </row>
    <row r="46" spans="1:26" s="32" customFormat="1" ht="28.5" customHeight="1">
      <c r="A46" s="110" t="s">
        <v>103</v>
      </c>
      <c r="B46" s="161"/>
      <c r="C46" s="133" t="s">
        <v>95</v>
      </c>
      <c r="D46" s="113" t="s">
        <v>80</v>
      </c>
      <c r="E46" s="105">
        <v>1</v>
      </c>
      <c r="F46" s="105">
        <v>0</v>
      </c>
      <c r="G46" s="167"/>
      <c r="H46" s="154"/>
      <c r="I46" s="44">
        <v>39950</v>
      </c>
      <c r="J46" s="44">
        <v>0</v>
      </c>
      <c r="K46" s="1">
        <f>J46-I46</f>
        <v>-39950</v>
      </c>
      <c r="L46" s="172" t="s">
        <v>98</v>
      </c>
      <c r="M46" s="83">
        <f t="shared" si="17"/>
        <v>0</v>
      </c>
      <c r="N46" s="1">
        <v>0</v>
      </c>
      <c r="O46" s="1">
        <v>0</v>
      </c>
      <c r="P46" s="1">
        <v>0</v>
      </c>
      <c r="Q46" s="154"/>
      <c r="R46" s="154"/>
      <c r="S46" s="156"/>
      <c r="T46" s="156"/>
      <c r="U46" s="5"/>
      <c r="V46" s="5"/>
      <c r="W46" s="154"/>
      <c r="X46" s="154"/>
      <c r="Y46" s="154"/>
      <c r="Z46" s="154"/>
    </row>
    <row r="47" spans="1:26" s="32" customFormat="1" ht="39" customHeight="1">
      <c r="A47" s="110" t="s">
        <v>104</v>
      </c>
      <c r="B47" s="161"/>
      <c r="C47" s="133" t="s">
        <v>96</v>
      </c>
      <c r="D47" s="113" t="s">
        <v>80</v>
      </c>
      <c r="E47" s="105">
        <v>2</v>
      </c>
      <c r="F47" s="105">
        <v>0</v>
      </c>
      <c r="G47" s="167"/>
      <c r="H47" s="154"/>
      <c r="I47" s="44">
        <v>7430.1071400000001</v>
      </c>
      <c r="J47" s="44">
        <v>0</v>
      </c>
      <c r="K47" s="1">
        <f t="shared" si="13"/>
        <v>-7430.1071400000001</v>
      </c>
      <c r="L47" s="173"/>
      <c r="M47" s="83">
        <f t="shared" si="17"/>
        <v>0</v>
      </c>
      <c r="N47" s="1">
        <v>0</v>
      </c>
      <c r="O47" s="1">
        <v>0</v>
      </c>
      <c r="P47" s="1">
        <v>0</v>
      </c>
      <c r="Q47" s="154"/>
      <c r="R47" s="154"/>
      <c r="S47" s="156"/>
      <c r="T47" s="156"/>
      <c r="U47" s="5"/>
      <c r="V47" s="5"/>
      <c r="W47" s="154"/>
      <c r="X47" s="154"/>
      <c r="Y47" s="154"/>
      <c r="Z47" s="154"/>
    </row>
    <row r="48" spans="1:26" s="6" customFormat="1" ht="45">
      <c r="A48" s="110" t="s">
        <v>105</v>
      </c>
      <c r="B48" s="161"/>
      <c r="C48" s="133" t="s">
        <v>97</v>
      </c>
      <c r="D48" s="113" t="s">
        <v>80</v>
      </c>
      <c r="E48" s="105">
        <v>1</v>
      </c>
      <c r="F48" s="105">
        <v>1</v>
      </c>
      <c r="G48" s="167"/>
      <c r="H48" s="154"/>
      <c r="I48" s="48">
        <v>27262.7</v>
      </c>
      <c r="J48" s="48">
        <v>27262.7</v>
      </c>
      <c r="K48" s="1">
        <f>J48-I48</f>
        <v>0</v>
      </c>
      <c r="L48" s="26" t="s">
        <v>35</v>
      </c>
      <c r="M48" s="83">
        <f t="shared" si="17"/>
        <v>27262.7</v>
      </c>
      <c r="N48" s="1">
        <v>0</v>
      </c>
      <c r="O48" s="1">
        <v>0</v>
      </c>
      <c r="P48" s="1">
        <v>0</v>
      </c>
      <c r="Q48" s="154"/>
      <c r="R48" s="154"/>
      <c r="S48" s="156"/>
      <c r="T48" s="156"/>
      <c r="U48" s="120" t="s">
        <v>35</v>
      </c>
      <c r="V48" s="120" t="s">
        <v>35</v>
      </c>
      <c r="W48" s="154"/>
      <c r="X48" s="154"/>
      <c r="Y48" s="154"/>
      <c r="Z48" s="154"/>
    </row>
    <row r="49" spans="1:26" s="32" customFormat="1" ht="18.75" customHeight="1">
      <c r="A49" s="110"/>
      <c r="B49" s="161"/>
      <c r="C49" s="65" t="s">
        <v>45</v>
      </c>
      <c r="D49" s="104"/>
      <c r="E49" s="106"/>
      <c r="F49" s="81"/>
      <c r="G49" s="167"/>
      <c r="H49" s="154"/>
      <c r="I49" s="45">
        <f>I50</f>
        <v>47647.544999999998</v>
      </c>
      <c r="J49" s="45">
        <f t="shared" ref="J49:K49" si="18">J50</f>
        <v>47648.4375</v>
      </c>
      <c r="K49" s="45">
        <f t="shared" si="18"/>
        <v>0.89250000000174623</v>
      </c>
      <c r="L49" s="26"/>
      <c r="M49" s="84">
        <f>M50</f>
        <v>47648.4375</v>
      </c>
      <c r="N49" s="26">
        <v>0</v>
      </c>
      <c r="O49" s="26">
        <v>0</v>
      </c>
      <c r="P49" s="26">
        <v>0</v>
      </c>
      <c r="Q49" s="154"/>
      <c r="R49" s="154"/>
      <c r="S49" s="156"/>
      <c r="T49" s="156"/>
      <c r="U49" s="5" t="s">
        <v>35</v>
      </c>
      <c r="V49" s="5" t="s">
        <v>35</v>
      </c>
      <c r="W49" s="154"/>
      <c r="X49" s="154"/>
      <c r="Y49" s="154"/>
      <c r="Z49" s="154"/>
    </row>
    <row r="50" spans="1:26" s="6" customFormat="1" ht="33.75">
      <c r="A50" s="110" t="s">
        <v>106</v>
      </c>
      <c r="B50" s="161"/>
      <c r="C50" s="146" t="s">
        <v>107</v>
      </c>
      <c r="D50" s="102" t="s">
        <v>36</v>
      </c>
      <c r="E50" s="105">
        <v>1</v>
      </c>
      <c r="F50" s="105">
        <v>1</v>
      </c>
      <c r="G50" s="169"/>
      <c r="H50" s="154"/>
      <c r="I50" s="44">
        <v>47647.544999999998</v>
      </c>
      <c r="J50" s="48">
        <v>47648.4375</v>
      </c>
      <c r="K50" s="1">
        <f t="shared" si="13"/>
        <v>0.89250000000174623</v>
      </c>
      <c r="L50" s="151" t="s">
        <v>109</v>
      </c>
      <c r="M50" s="83">
        <f>J50</f>
        <v>47648.4375</v>
      </c>
      <c r="N50" s="1">
        <v>0</v>
      </c>
      <c r="O50" s="1">
        <v>0</v>
      </c>
      <c r="P50" s="1">
        <v>0</v>
      </c>
      <c r="Q50" s="154"/>
      <c r="R50" s="154"/>
      <c r="S50" s="156"/>
      <c r="T50" s="156"/>
      <c r="U50" s="120" t="s">
        <v>35</v>
      </c>
      <c r="V50" s="120" t="s">
        <v>35</v>
      </c>
      <c r="W50" s="154"/>
      <c r="X50" s="154"/>
      <c r="Y50" s="154"/>
      <c r="Z50" s="154"/>
    </row>
    <row r="51" spans="1:26" s="34" customFormat="1" ht="17.25" customHeight="1">
      <c r="A51" s="110"/>
      <c r="B51" s="161"/>
      <c r="C51" s="69" t="s">
        <v>37</v>
      </c>
      <c r="D51" s="80"/>
      <c r="E51" s="81"/>
      <c r="F51" s="81"/>
      <c r="G51" s="119"/>
      <c r="H51" s="116"/>
      <c r="I51" s="82">
        <f>I52</f>
        <v>0</v>
      </c>
      <c r="J51" s="82">
        <f t="shared" ref="J51:K51" si="19">J52</f>
        <v>14661.94</v>
      </c>
      <c r="K51" s="82">
        <f t="shared" si="19"/>
        <v>14661.94</v>
      </c>
      <c r="L51" s="28"/>
      <c r="M51" s="84">
        <f>M52</f>
        <v>0</v>
      </c>
      <c r="N51" s="45">
        <v>0</v>
      </c>
      <c r="O51" s="45">
        <f>O52</f>
        <v>14661.94</v>
      </c>
      <c r="P51" s="46">
        <v>0</v>
      </c>
      <c r="Q51" s="62"/>
      <c r="R51" s="62"/>
      <c r="S51" s="150"/>
      <c r="T51" s="150"/>
      <c r="U51" s="120"/>
      <c r="V51" s="120"/>
      <c r="W51" s="62"/>
      <c r="X51" s="62"/>
      <c r="Y51" s="116"/>
      <c r="Z51" s="116"/>
    </row>
    <row r="52" spans="1:26" s="34" customFormat="1" ht="33.75">
      <c r="A52" s="110" t="s">
        <v>108</v>
      </c>
      <c r="B52" s="161"/>
      <c r="C52" s="134" t="s">
        <v>81</v>
      </c>
      <c r="D52" s="135" t="s">
        <v>49</v>
      </c>
      <c r="E52" s="72">
        <v>0</v>
      </c>
      <c r="F52" s="136">
        <v>2</v>
      </c>
      <c r="G52" s="119"/>
      <c r="H52" s="116"/>
      <c r="I52" s="138">
        <v>0</v>
      </c>
      <c r="J52" s="54">
        <v>14661.94</v>
      </c>
      <c r="K52" s="54">
        <f>J52-I52</f>
        <v>14661.94</v>
      </c>
      <c r="L52" s="113" t="s">
        <v>115</v>
      </c>
      <c r="M52" s="137">
        <v>0</v>
      </c>
      <c r="N52" s="1">
        <v>0</v>
      </c>
      <c r="O52" s="139">
        <f>J52</f>
        <v>14661.94</v>
      </c>
      <c r="P52" s="115">
        <v>0</v>
      </c>
      <c r="Q52" s="62"/>
      <c r="R52" s="62"/>
      <c r="S52" s="150"/>
      <c r="T52" s="150"/>
      <c r="U52" s="120"/>
      <c r="V52" s="120"/>
      <c r="W52" s="62"/>
      <c r="X52" s="62"/>
      <c r="Y52" s="116"/>
      <c r="Z52" s="116"/>
    </row>
    <row r="53" spans="1:26" s="6" customFormat="1" ht="26.25" customHeight="1">
      <c r="A53" s="111"/>
      <c r="B53" s="161"/>
      <c r="C53" s="99" t="s">
        <v>48</v>
      </c>
      <c r="D53" s="5" t="s">
        <v>30</v>
      </c>
      <c r="E53" s="5" t="s">
        <v>30</v>
      </c>
      <c r="F53" s="5" t="s">
        <v>30</v>
      </c>
      <c r="G53" s="5"/>
      <c r="H53" s="5"/>
      <c r="I53" s="45">
        <f>I32+I40+I49+I51+I38</f>
        <v>233346.53056000001</v>
      </c>
      <c r="J53" s="45">
        <f>J32+J40+J49+J51+J38</f>
        <v>200629.25592</v>
      </c>
      <c r="K53" s="26">
        <f>J53-I53</f>
        <v>-32717.274640000018</v>
      </c>
      <c r="L53" s="45"/>
      <c r="M53" s="45">
        <f>M32+M38+M40+M49</f>
        <v>185967.31592000002</v>
      </c>
      <c r="N53" s="45">
        <f>N32+N40+N49</f>
        <v>0</v>
      </c>
      <c r="O53" s="45">
        <f>O51</f>
        <v>14661.94</v>
      </c>
      <c r="P53" s="45">
        <f>P32+P40+P49</f>
        <v>0</v>
      </c>
      <c r="Q53" s="96"/>
      <c r="R53" s="96"/>
      <c r="S53" s="97"/>
      <c r="T53" s="97"/>
      <c r="U53" s="95"/>
      <c r="V53" s="95"/>
      <c r="W53" s="63"/>
      <c r="X53" s="62"/>
      <c r="Y53" s="64"/>
      <c r="Z53" s="64"/>
    </row>
    <row r="54" spans="1:26" s="49" customFormat="1" ht="36" customHeight="1">
      <c r="A54" s="117"/>
      <c r="B54" s="161"/>
      <c r="C54" s="4" t="s">
        <v>83</v>
      </c>
      <c r="D54" s="51"/>
      <c r="E54" s="51"/>
      <c r="F54" s="51"/>
      <c r="G54" s="51"/>
      <c r="H54" s="24"/>
      <c r="I54" s="45">
        <f>I30+I53</f>
        <v>427011.58606</v>
      </c>
      <c r="J54" s="45">
        <f>J30+J53</f>
        <v>425896.76142</v>
      </c>
      <c r="K54" s="45">
        <f>J54-I54</f>
        <v>-1114.8246400000062</v>
      </c>
      <c r="L54" s="26"/>
      <c r="M54" s="45">
        <f>M30+M53</f>
        <v>379632.37141999998</v>
      </c>
      <c r="N54" s="26">
        <f>N30+N53</f>
        <v>0</v>
      </c>
      <c r="O54" s="45">
        <f>O30+O53</f>
        <v>46264.39</v>
      </c>
      <c r="P54" s="26">
        <f>P30+P53</f>
        <v>0</v>
      </c>
      <c r="Q54" s="45"/>
      <c r="R54" s="45"/>
      <c r="S54" s="95"/>
      <c r="T54" s="95"/>
      <c r="U54" s="95"/>
      <c r="V54" s="95"/>
      <c r="W54" s="43"/>
      <c r="X54" s="43"/>
      <c r="Y54" s="108"/>
      <c r="Z54" s="107"/>
    </row>
    <row r="55" spans="1:26" s="12" customFormat="1" ht="12.75">
      <c r="A55" s="2"/>
      <c r="B55" s="2"/>
      <c r="C55" s="8"/>
      <c r="D55" s="9"/>
      <c r="E55" s="9"/>
      <c r="F55" s="9"/>
      <c r="G55" s="9"/>
      <c r="H55" s="10"/>
      <c r="I55" s="11"/>
      <c r="J55" s="11"/>
      <c r="K55" s="11"/>
      <c r="L55" s="2"/>
      <c r="M55" s="11"/>
      <c r="N55" s="7"/>
      <c r="O55" s="7"/>
      <c r="P55" s="7"/>
      <c r="Q55" s="98"/>
      <c r="R55" s="98"/>
      <c r="S55" s="98"/>
      <c r="T55" s="98"/>
      <c r="U55" s="98"/>
      <c r="V55" s="98"/>
      <c r="W55" s="86"/>
      <c r="X55" s="86"/>
      <c r="Y55" s="109"/>
      <c r="Z55" s="109"/>
    </row>
    <row r="56" spans="1:26" s="6" customFormat="1" ht="12.75">
      <c r="A56" s="29"/>
      <c r="B56" s="29"/>
      <c r="C56" s="3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89"/>
      <c r="R56" s="89"/>
      <c r="S56" s="89"/>
      <c r="T56" s="89"/>
      <c r="U56" s="89"/>
      <c r="V56" s="89"/>
      <c r="W56" s="89"/>
      <c r="X56" s="89"/>
      <c r="Y56" s="30"/>
      <c r="Z56" s="30"/>
    </row>
    <row r="57" spans="1:26" s="32" customFormat="1" ht="12.75">
      <c r="A57" s="30"/>
      <c r="B57" s="31"/>
      <c r="C57" s="39"/>
      <c r="J57" s="31"/>
      <c r="K57" s="31"/>
      <c r="L57" s="31"/>
      <c r="M57" s="31"/>
      <c r="N57" s="31"/>
      <c r="O57" s="31"/>
      <c r="P57" s="31"/>
      <c r="Q57" s="88"/>
      <c r="R57" s="88"/>
      <c r="S57" s="88"/>
      <c r="T57" s="88"/>
      <c r="U57" s="88"/>
      <c r="V57" s="88"/>
      <c r="W57" s="88"/>
      <c r="X57" s="88"/>
      <c r="Y57" s="31"/>
      <c r="Z57" s="31"/>
    </row>
    <row r="58" spans="1:26" s="6" customFormat="1" ht="12.75">
      <c r="A58" s="30"/>
      <c r="B58" s="30"/>
      <c r="C58" s="3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89"/>
      <c r="R58" s="89"/>
      <c r="S58" s="89"/>
      <c r="T58" s="89"/>
      <c r="U58" s="89"/>
      <c r="V58" s="89"/>
      <c r="W58" s="89"/>
      <c r="X58" s="89"/>
      <c r="Y58" s="30"/>
      <c r="Z58" s="30"/>
    </row>
    <row r="59" spans="1:26" s="6" customFormat="1" ht="12.75">
      <c r="A59" s="30"/>
      <c r="B59" s="30"/>
      <c r="C59" s="3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89"/>
      <c r="R59" s="89"/>
      <c r="S59" s="89"/>
      <c r="T59" s="89"/>
      <c r="U59" s="89"/>
      <c r="V59" s="89"/>
      <c r="W59" s="89"/>
      <c r="X59" s="89"/>
      <c r="Y59" s="30"/>
      <c r="Z59" s="30"/>
    </row>
  </sheetData>
  <mergeCells count="54">
    <mergeCell ref="B15:B54"/>
    <mergeCell ref="G20:G30"/>
    <mergeCell ref="H20:H30"/>
    <mergeCell ref="H32:H50"/>
    <mergeCell ref="C15:L15"/>
    <mergeCell ref="G32:G50"/>
    <mergeCell ref="L46:L47"/>
    <mergeCell ref="L28:L29"/>
    <mergeCell ref="A4:L4"/>
    <mergeCell ref="A6:L6"/>
    <mergeCell ref="A8:L8"/>
    <mergeCell ref="A7:L7"/>
    <mergeCell ref="B11:B13"/>
    <mergeCell ref="C11:C13"/>
    <mergeCell ref="A10:A13"/>
    <mergeCell ref="G11:G13"/>
    <mergeCell ref="I11:I13"/>
    <mergeCell ref="O11:O13"/>
    <mergeCell ref="P11:P13"/>
    <mergeCell ref="Q10:X10"/>
    <mergeCell ref="B10:G10"/>
    <mergeCell ref="H10:H13"/>
    <mergeCell ref="I10:L10"/>
    <mergeCell ref="M10:P10"/>
    <mergeCell ref="L11:L13"/>
    <mergeCell ref="D11:D13"/>
    <mergeCell ref="E11:F12"/>
    <mergeCell ref="U11:V12"/>
    <mergeCell ref="K11:K13"/>
    <mergeCell ref="J11:J13"/>
    <mergeCell ref="N12:N13"/>
    <mergeCell ref="M12:M13"/>
    <mergeCell ref="M11:N11"/>
    <mergeCell ref="Z10:Z13"/>
    <mergeCell ref="W11:X12"/>
    <mergeCell ref="Q11:R12"/>
    <mergeCell ref="S11:T12"/>
    <mergeCell ref="Y10:Y13"/>
    <mergeCell ref="Y15:Y50"/>
    <mergeCell ref="Z15:Z50"/>
    <mergeCell ref="X33:X50"/>
    <mergeCell ref="Q33:Q50"/>
    <mergeCell ref="R33:R50"/>
    <mergeCell ref="S33:S50"/>
    <mergeCell ref="T33:T50"/>
    <mergeCell ref="W33:W50"/>
    <mergeCell ref="V17:V29"/>
    <mergeCell ref="W17:W29"/>
    <mergeCell ref="X17:X29"/>
    <mergeCell ref="Q17:Q29"/>
    <mergeCell ref="R17:R29"/>
    <mergeCell ref="S17:S29"/>
    <mergeCell ref="T17:T29"/>
    <mergeCell ref="U17:U29"/>
  </mergeCells>
  <pageMargins left="0.31496062992125984" right="0.27559055118110237" top="0.31496062992125984" bottom="0.27559055118110237" header="0.23622047244094491" footer="0.23622047244094491"/>
  <pageSetup paperSize="9" scale="75" fitToWidth="2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Пользователь Windows</cp:lastModifiedBy>
  <cp:lastPrinted>2021-04-06T08:41:03Z</cp:lastPrinted>
  <dcterms:created xsi:type="dcterms:W3CDTF">2016-04-11T04:08:30Z</dcterms:created>
  <dcterms:modified xsi:type="dcterms:W3CDTF">2022-04-05T08:55:06Z</dcterms:modified>
</cp:coreProperties>
</file>