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</definedNames>
  <calcPr fullCalcOnLoad="1"/>
</workbook>
</file>

<file path=xl/sharedStrings.xml><?xml version="1.0" encoding="utf-8"?>
<sst xmlns="http://schemas.openxmlformats.org/spreadsheetml/2006/main" count="188" uniqueCount="130">
  <si>
    <t>Приложение 4              </t>
  </si>
  <si>
    <t>форма   </t>
  </si>
  <si>
    <t>факт</t>
  </si>
  <si>
    <t>1.1.</t>
  </si>
  <si>
    <t>…..</t>
  </si>
  <si>
    <t>1.2.</t>
  </si>
  <si>
    <t>1.3.</t>
  </si>
  <si>
    <t>№       п/п</t>
  </si>
  <si>
    <t>-</t>
  </si>
  <si>
    <t>СМР</t>
  </si>
  <si>
    <t>1.4.</t>
  </si>
  <si>
    <t>1.5.</t>
  </si>
  <si>
    <t>1.6.</t>
  </si>
  <si>
    <t xml:space="preserve">км </t>
  </si>
  <si>
    <t>1.7.</t>
  </si>
  <si>
    <t xml:space="preserve">ед </t>
  </si>
  <si>
    <t>шт</t>
  </si>
  <si>
    <t>км</t>
  </si>
  <si>
    <t>Техника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</si>
  <si>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</si>
  <si>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</si>
  <si>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</si>
  <si>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</si>
  <si>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</si>
  <si>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</si>
  <si>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</si>
  <si>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</si>
  <si>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</si>
  <si>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</si>
  <si>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</si>
  <si>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</si>
  <si>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</si>
  <si>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</si>
  <si>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</si>
  <si>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</si>
  <si>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</si>
  <si>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</si>
  <si>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</si>
  <si>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</si>
  <si>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</si>
  <si>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</si>
  <si>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</si>
  <si>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</si>
  <si>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r>
      <t>       </t>
    </r>
    <r>
      <rPr>
        <b/>
        <sz val="9"/>
        <rFont val="Times New Roman"/>
        <family val="1"/>
      </rPr>
      <t>инвестициялық бағдарлама субъектісінің орындалу барысы туралы</t>
    </r>
  </si>
  <si>
    <t>                           </t>
  </si>
  <si>
    <t>Қостанай қаласы әкімдігінің «Қостанай-Су» МКК «Қостанай қаласы әкімдігінің тұрғын үй-коммуналдық шаруашылық, жолаушылар көлігі және автомобиль жолдары бөлімі» мемлекеттік мекемесі</t>
  </si>
  <si>
    <t>    табиғи монополия субъектісінің атауы</t>
  </si>
  <si>
    <t>бағдарламаны (жобаны) бекіткен (күні, тапсырыс нөмірі):</t>
  </si>
  <si>
    <t>Қазақстан Республикасы Ұлттық экономика министрлігі Табиғи монополияларды реттеу комитетінің Қостанай облысы бойынша департаменті мен Қазақстан Республикасы Энергетика және тұрғын үй-коммуналдық шаруашылық басқармасының 2021 жылғы 27 қазандағы No 211-НҚ бірлескен бұйрығы. Қостанай облысы әкімдігінің 2021 жылғы 29 қазандағы № 159-НҚ.</t>
  </si>
  <si>
    <t>Инвестициялық бағдарламаны (жобаны) қаржыландыру көздері бойынша іске асыру туралы ақпарат, мың теңге</t>
  </si>
  <si>
    <t>меншікті қаражат</t>
  </si>
  <si>
    <t>Қарыз қаражаттары</t>
  </si>
  <si>
    <t>Бюджеттік құжаттар</t>
  </si>
  <si>
    <t>шаралардың атауы</t>
  </si>
  <si>
    <t>табиғи мәндегі шама</t>
  </si>
  <si>
    <t>жоспар</t>
  </si>
  <si>
    <t>өлшем бірл.</t>
  </si>
  <si>
    <t xml:space="preserve">ауытқу </t>
  </si>
  <si>
    <t>ауытқу себебі</t>
  </si>
  <si>
    <t>ауытқу</t>
  </si>
  <si>
    <t>Реттелмейтін басқа қызметтер</t>
  </si>
  <si>
    <t>ЖСҚ</t>
  </si>
  <si>
    <t>Магистральдық құбырлар және тарату желілері (ауыз су) арқылы сумен жабдықтау қызметтері</t>
  </si>
  <si>
    <t>«Қостанай қаласы, 82 Баймағамбетова-Пролетарская көшелері шекарасында Пролетарская көшесінің бойындағы су құбырын қайта жаңғырту»</t>
  </si>
  <si>
    <t>«Қостанай қаласы, әл-Фараби даңғылының – Пушкин көшесінің шекарасында Урицкий көшесінің бойындағы су құбырын, Тәуелсіздік көшесінің бойындағы Урицкий көшесінің шекарасында – А.Бородин көшесінің бойындағы су құбырын қайта жаңарту, Қостанай қ.</t>
  </si>
  <si>
    <t>«Қостанай қаласының № 6 тұрғын үйі ауданындағы Волынов-Кочубей көшелерінің шекарасындағы Мирошниченко көшесінің бойындағы су құбырын қайта жаңғырту»</t>
  </si>
  <si>
    <t>Қостанай қаласының су тазарту құрылыстарын электрмен жабдықтау жүйесін кешенді жаңғырту</t>
  </si>
  <si>
    <t>«Карбышев-Арыстанбеков көшелерінің шекарасында В.Интернационалистов көшесінің бойындағы су құбырын қайта жаңғырту»</t>
  </si>
  <si>
    <t>ҚМЖ</t>
  </si>
  <si>
    <t>«Қостанай қаласындағы Абай даңғылы – Маяковский көшесінің шекарасындағы Быковский көшесінің бойындағы су құбырын қайта жаңғырту»</t>
  </si>
  <si>
    <t>«Қостанай қаласының В.Чкалов-Котельная көшесі No 3 шекарасындағы Я.Гашек көшесінің бойындағы Д-400мм су құбырын қайта жаңғырту»</t>
  </si>
  <si>
    <t>Қабық құбыры (жер асты су алатын ұңғымаларға қызмет көрсету үшін)</t>
  </si>
  <si>
    <t>«Қостанай қаласының Сералина – Мәуленов көшелерінің шекарасындағы Л.Беды көшесінің бойындағы су құбырын қайта жаңғырту»</t>
  </si>
  <si>
    <t>Құрылғылар</t>
  </si>
  <si>
    <t xml:space="preserve"> Wilo  скважиналық сорғысы</t>
  </si>
  <si>
    <t>Өткізгіш ВПВ 1х16 (кабель суға абататын)өткізгіші</t>
  </si>
  <si>
    <t>дана</t>
  </si>
  <si>
    <t xml:space="preserve">дана  </t>
  </si>
  <si>
    <t>қысымды таратқышы PC-28</t>
  </si>
  <si>
    <t xml:space="preserve"> АСКУЭ қорабы</t>
  </si>
  <si>
    <t>2022-2026 жылдарға арналған коммуналдық қызметтер құнын көтеруге мораторий және бекітілген тарифтердің болмауына байланысты</t>
  </si>
  <si>
    <t>2022 жылға барлығы</t>
  </si>
  <si>
    <t xml:space="preserve">су бұру бойынша қорытынды </t>
  </si>
  <si>
    <t>Экскаватор-тиеуші CB 4CX SM</t>
  </si>
  <si>
    <t>Аралас машина КО-560 Maxima</t>
  </si>
  <si>
    <t>,</t>
  </si>
  <si>
    <t>PC-SG Қысым түрлендіргіші</t>
  </si>
  <si>
    <t xml:space="preserve">Қысым түрлендіргіші 132 кВт </t>
  </si>
  <si>
    <t>Құрылғы</t>
  </si>
  <si>
    <t>Қостанай қаласындағы Волынов-Гашек көшелерінің шекарасындағы гравитациялық коллекторды қайта құру»</t>
  </si>
  <si>
    <t>Қостанай қаласындағы Базовая көшесіндегі Д-800 мм гравитациялық кәріз коллекторын қайта құру. Реттеу</t>
  </si>
  <si>
    <t>Қостанай қаласындағы Кәмшат Дөненбаева – Тар табақ көшелерінің қиылысындағы камерадан бастап № 8 кәріздік сорғы станциясына дейін диаметрі 800 миллиметр болатын гравитациялық кәріз коллекторын қайта құру «Қостанай қаласындағы кәріз стансасы бар».</t>
  </si>
  <si>
    <t>"Қостанай қаласы Строитель-Фролов көшелері қиылысында Комарова көшесі бойынша кәріз коллекторын қайта құру."</t>
  </si>
  <si>
    <t xml:space="preserve">«Қостанай қ.Шайсұлтан Шаяхметов-Баймағамбетов көшелері қиылысында Әбілсай логы, Фролов көшесі бойынша өзіндік ағысты кәріз коллекторын қайта құру " </t>
  </si>
  <si>
    <t>«Қостанай қаласы, Строительная көшесінен Комаров-Соколовская көшелерінің қиылысына дейін Джангилдин көшесінің бойындағы гравитациялық кәріз коллекторын қайта құру»</t>
  </si>
  <si>
    <t>Ағынды суларды бұру және тазарту қызметтері</t>
  </si>
  <si>
    <t>Сумен жабдықтау қызметіне (ауыз су) барлығы</t>
  </si>
  <si>
    <t>Авариялық-қалпына келтіру көлігі, ГАЗ-С41А23 шассиіндегі автокөлік жөндеу шеберханасы</t>
  </si>
  <si>
    <t>GAZ-C41R13 шассиіндегі KO-522N вакуумдық машинасы</t>
  </si>
  <si>
    <t xml:space="preserve"> GF3-W30 электрстанциясы</t>
  </si>
  <si>
    <t xml:space="preserve"> ПКН-1кВт Тамшылататын жылытқыштар</t>
  </si>
  <si>
    <t>Инвестициялық бағдарламалар сомасы  (жобалар), мың.тенге</t>
  </si>
  <si>
    <t>Қостанай қаласындағы Л.Чайкин-Қайырбеков көшелерінің шекарасында Курганская көшесінің бойындағы Д-500мм гравитациялық кәріз коллекторын қайта құру.</t>
  </si>
  <si>
    <t>Резеңкеленген сынасы бар фланецті қақпа клапаны</t>
  </si>
  <si>
    <t>Ээлектрмагнитті шығын өлшеуіші электромагнитті индукциямен ПРЭМ Ду 80-ГС-Т кл Д</t>
  </si>
  <si>
    <t xml:space="preserve">өрт гидранты </t>
  </si>
  <si>
    <r>
      <t>    </t>
    </r>
    <r>
      <rPr>
        <b/>
        <sz val="9"/>
        <rFont val="Times New Roman"/>
        <family val="1"/>
      </rPr>
      <t>(жоба)/инвестициялық бағдарламаны (жобаны) іске асыру туралы</t>
    </r>
  </si>
  <si>
    <t>жоспар (жыл)</t>
  </si>
  <si>
    <t>есепті кезеңнің алдындағы жылдың (жарты жыл) фактісі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</si>
  <si>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</si>
  <si>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(негіздері).</t>
  </si>
  <si>
    <t>Бекітілген инвестициялық бағдарламаға (жобаға) байланысты іске асыру жылдары бойынша өндірістік көрсеткіштерді жақсарту, %</t>
  </si>
  <si>
    <t>Бекітілген инвестициялық бағдарламаға (жобаға) байланысты жүзеге асырылған жылдар бойынша негізгі құралдардың (активтердің) тозуының (физикалық) төмендеуі, %</t>
  </si>
  <si>
    <t>Бекітілген инвестициялық бағдарламаға (жобаға) байланысты іске асыру жылдары бойынша шығынды азайту, %</t>
  </si>
  <si>
    <t>Бекітілген инвестициялық бағдарламаға байланысты іске асыру жылдары бойынша апаттар деңгейін төмендету</t>
  </si>
  <si>
    <r>
      <t>2</t>
    </r>
    <r>
      <rPr>
        <sz val="10"/>
        <color indexed="8"/>
        <rFont val="Times New Roman"/>
        <family val="1"/>
      </rPr>
      <t xml:space="preserve"> Көрсеткіштер саланың ерекшеліктерін ескере отырып, басқа көрсеткіштермен толтырылады</t>
    </r>
  </si>
  <si>
    <t>қызмет түрі: сумен жабдықтау және су бұру қызметтерін көрсетуде Қостанай қаласының тыныс-тіршілігін қамтамасыз ету</t>
  </si>
  <si>
    <t>Тиімділік, сенімділік және сапа көрсеткіштері</t>
  </si>
  <si>
    <t>Ережеге No 4 қосымшаның жалғасы</t>
  </si>
  <si>
    <t>инвестициялық бағдарламаларды бекіту</t>
  </si>
  <si>
    <t>табиғи бағдарламалар (жобалар).</t>
  </si>
  <si>
    <t>олардың орындалуы туралы ақпаратты талдау</t>
  </si>
  <si>
    <t>Инвестицияларды бекіту ережесіне </t>
  </si>
  <si>
    <t>монополиялар, олардың түзетулері және </t>
  </si>
  <si>
    <t>монополиялар, оларды түзету, </t>
  </si>
  <si>
    <t xml:space="preserve">(жобалары) табиғи </t>
  </si>
  <si>
    <t>олардың орындалуы туралы ақпарат  </t>
  </si>
  <si>
    <t xml:space="preserve"> талдау   </t>
  </si>
  <si>
    <t>Ағымдағы жыл факті</t>
  </si>
  <si>
    <t>          30.06.2022 жылға табиғи монополия субъектісі туралы мәліметтер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</si>
</sst>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20212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" fontId="62" fillId="0" borderId="11" xfId="0" applyNumberFormat="1" applyFont="1" applyBorder="1" applyAlignment="1">
      <alignment horizontal="center" vertical="center"/>
    </xf>
    <xf numFmtId="164" fontId="62" fillId="33" borderId="10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wrapText="1"/>
    </xf>
    <xf numFmtId="3" fontId="6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164" fontId="66" fillId="33" borderId="10" xfId="0" applyNumberFormat="1" applyFont="1" applyFill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wrapText="1"/>
    </xf>
    <xf numFmtId="16" fontId="66" fillId="0" borderId="10" xfId="0" applyNumberFormat="1" applyFont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23" fillId="0" borderId="0" xfId="0" applyFont="1" applyAlignment="1">
      <alignment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90" zoomScaleNormal="90" zoomScaleSheetLayoutView="80" zoomScalePageLayoutView="0" workbookViewId="0" topLeftCell="A2">
      <pane ySplit="21" topLeftCell="A23" activePane="bottomLeft" state="frozen"/>
      <selection pane="topLeft" activeCell="A10" sqref="A10"/>
      <selection pane="bottomLeft" activeCell="U27" sqref="U27"/>
    </sheetView>
  </sheetViews>
  <sheetFormatPr defaultColWidth="9.140625" defaultRowHeight="15"/>
  <cols>
    <col min="1" max="1" width="4.140625" style="10" customWidth="1"/>
    <col min="2" max="2" width="25.8515625" style="1" customWidth="1"/>
    <col min="3" max="3" width="4.7109375" style="10" customWidth="1"/>
    <col min="4" max="4" width="6.00390625" style="10" customWidth="1"/>
    <col min="5" max="5" width="6.140625" style="10" customWidth="1"/>
    <col min="6" max="7" width="9.140625" style="10" customWidth="1"/>
    <col min="8" max="8" width="9.8515625" style="11" customWidth="1"/>
    <col min="9" max="9" width="8.421875" style="14" customWidth="1"/>
    <col min="10" max="10" width="10.7109375" style="14" customWidth="1"/>
    <col min="11" max="11" width="17.57421875" style="14" customWidth="1"/>
    <col min="12" max="12" width="6.8515625" style="14" customWidth="1"/>
    <col min="13" max="13" width="8.421875" style="14" customWidth="1"/>
    <col min="14" max="14" width="7.421875" style="14" customWidth="1"/>
    <col min="15" max="15" width="8.421875" style="40" customWidth="1"/>
    <col min="16" max="16" width="9.57421875" style="14" customWidth="1"/>
    <col min="17" max="17" width="7.28125" style="1" customWidth="1"/>
    <col min="18" max="18" width="7.421875" style="1" customWidth="1"/>
    <col min="19" max="19" width="7.7109375" style="1" customWidth="1"/>
    <col min="20" max="20" width="12.140625" style="15" bestFit="1" customWidth="1"/>
    <col min="21" max="16384" width="9.140625" style="15" customWidth="1"/>
  </cols>
  <sheetData>
    <row r="1" ht="12.75" customHeight="1">
      <c r="S1" s="22" t="s">
        <v>0</v>
      </c>
    </row>
    <row r="2" ht="12.75" customHeight="1">
      <c r="S2" s="72" t="s">
        <v>122</v>
      </c>
    </row>
    <row r="3" ht="12.75" customHeight="1">
      <c r="S3" s="72" t="s">
        <v>120</v>
      </c>
    </row>
    <row r="4" ht="12.75" customHeight="1">
      <c r="S4" s="72" t="s">
        <v>123</v>
      </c>
    </row>
    <row r="5" ht="12.75" customHeight="1">
      <c r="S5" s="72" t="s">
        <v>121</v>
      </c>
    </row>
    <row r="6" ht="3" customHeight="1"/>
    <row r="7" ht="12">
      <c r="S7" s="72" t="s">
        <v>1</v>
      </c>
    </row>
    <row r="8" ht="9" customHeight="1"/>
    <row r="9" spans="1:19" ht="12">
      <c r="A9" s="98" t="s">
        <v>129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  <row r="10" spans="1:19" ht="14.25" customHeight="1">
      <c r="A10" s="101" t="s">
        <v>43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ht="12">
      <c r="A11" s="101" t="s">
        <v>106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t="12">
      <c r="A12" s="101" t="s">
        <v>44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19" ht="7.5" customHeight="1">
      <c r="B13" s="13"/>
      <c r="I13" s="12"/>
      <c r="J13" s="12"/>
      <c r="K13" s="12"/>
      <c r="L13" s="12"/>
      <c r="M13" s="12"/>
      <c r="N13" s="12"/>
      <c r="O13" s="41"/>
      <c r="P13" s="12"/>
      <c r="Q13" s="13"/>
      <c r="R13" s="13"/>
      <c r="S13" s="13"/>
    </row>
    <row r="14" spans="1:19" ht="12">
      <c r="A14" s="100" t="s">
        <v>45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ht="12">
      <c r="A15" s="99" t="s">
        <v>46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12">
      <c r="A16" s="93" t="s">
        <v>116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2"/>
      <c r="P16" s="19"/>
      <c r="Q16" s="16"/>
      <c r="R16" s="16"/>
      <c r="S16" s="16"/>
    </row>
    <row r="17" spans="2:19" ht="7.5" customHeight="1">
      <c r="B17" s="13"/>
      <c r="I17" s="12"/>
      <c r="J17" s="12"/>
      <c r="K17" s="12"/>
      <c r="L17" s="12"/>
      <c r="M17" s="12"/>
      <c r="N17" s="12"/>
      <c r="O17" s="41"/>
      <c r="P17" s="12"/>
      <c r="Q17" s="13"/>
      <c r="R17" s="13"/>
      <c r="S17" s="13"/>
    </row>
    <row r="18" spans="1:19" ht="15" customHeight="1">
      <c r="A18" s="102" t="s">
        <v>47</v>
      </c>
      <c r="B18" s="102"/>
      <c r="C18" s="102"/>
      <c r="D18" s="102"/>
      <c r="E18" s="105" t="s">
        <v>48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27" customHeight="1">
      <c r="A19" s="103"/>
      <c r="B19" s="103"/>
      <c r="C19" s="103"/>
      <c r="D19" s="10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20.25" customHeight="1">
      <c r="A20" s="107" t="s">
        <v>7</v>
      </c>
      <c r="B20" s="110" t="s">
        <v>49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</row>
    <row r="21" spans="1:19" s="20" customFormat="1" ht="35.25" customHeight="1">
      <c r="A21" s="108"/>
      <c r="B21" s="107" t="s">
        <v>53</v>
      </c>
      <c r="C21" s="107" t="s">
        <v>56</v>
      </c>
      <c r="D21" s="113" t="s">
        <v>54</v>
      </c>
      <c r="E21" s="113"/>
      <c r="F21" s="113" t="s">
        <v>101</v>
      </c>
      <c r="G21" s="113"/>
      <c r="H21" s="114" t="s">
        <v>50</v>
      </c>
      <c r="I21" s="114"/>
      <c r="J21" s="114"/>
      <c r="K21" s="114"/>
      <c r="L21" s="95" t="s">
        <v>51</v>
      </c>
      <c r="M21" s="96"/>
      <c r="N21" s="96"/>
      <c r="O21" s="97"/>
      <c r="P21" s="113" t="s">
        <v>52</v>
      </c>
      <c r="Q21" s="113"/>
      <c r="R21" s="113" t="s">
        <v>60</v>
      </c>
      <c r="S21" s="113"/>
    </row>
    <row r="22" spans="1:19" s="21" customFormat="1" ht="39" customHeight="1">
      <c r="A22" s="109"/>
      <c r="B22" s="109"/>
      <c r="C22" s="109"/>
      <c r="D22" s="29" t="s">
        <v>55</v>
      </c>
      <c r="E22" s="29" t="s">
        <v>2</v>
      </c>
      <c r="F22" s="29" t="s">
        <v>55</v>
      </c>
      <c r="G22" s="29" t="s">
        <v>2</v>
      </c>
      <c r="H22" s="33" t="s">
        <v>55</v>
      </c>
      <c r="I22" s="33" t="s">
        <v>2</v>
      </c>
      <c r="J22" s="33" t="s">
        <v>57</v>
      </c>
      <c r="K22" s="33" t="s">
        <v>58</v>
      </c>
      <c r="L22" s="33" t="s">
        <v>55</v>
      </c>
      <c r="M22" s="33" t="s">
        <v>2</v>
      </c>
      <c r="N22" s="33" t="s">
        <v>59</v>
      </c>
      <c r="O22" s="33" t="s">
        <v>58</v>
      </c>
      <c r="P22" s="33" t="s">
        <v>55</v>
      </c>
      <c r="Q22" s="29" t="s">
        <v>2</v>
      </c>
      <c r="R22" s="29" t="s">
        <v>55</v>
      </c>
      <c r="S22" s="29" t="s">
        <v>2</v>
      </c>
    </row>
    <row r="23" spans="1:19" s="20" customFormat="1" ht="11.25" customHeight="1">
      <c r="A23" s="28">
        <v>1</v>
      </c>
      <c r="B23" s="29">
        <v>2</v>
      </c>
      <c r="C23" s="29">
        <v>3</v>
      </c>
      <c r="D23" s="28">
        <v>4</v>
      </c>
      <c r="E23" s="29">
        <v>5</v>
      </c>
      <c r="F23" s="29">
        <v>6</v>
      </c>
      <c r="G23" s="28">
        <v>7</v>
      </c>
      <c r="H23" s="29">
        <v>8</v>
      </c>
      <c r="I23" s="29">
        <v>9</v>
      </c>
      <c r="J23" s="28">
        <v>10</v>
      </c>
      <c r="K23" s="29">
        <v>11</v>
      </c>
      <c r="L23" s="29">
        <v>12</v>
      </c>
      <c r="M23" s="28">
        <v>13</v>
      </c>
      <c r="N23" s="29">
        <v>14</v>
      </c>
      <c r="O23" s="29">
        <v>15</v>
      </c>
      <c r="P23" s="28">
        <v>16</v>
      </c>
      <c r="Q23" s="29">
        <v>17</v>
      </c>
      <c r="R23" s="29">
        <v>18</v>
      </c>
      <c r="S23" s="28">
        <v>19</v>
      </c>
    </row>
    <row r="24" spans="1:19" ht="18.75" customHeight="1">
      <c r="A24" s="30"/>
      <c r="B24" s="34" t="s">
        <v>62</v>
      </c>
      <c r="C24" s="29"/>
      <c r="D24" s="29"/>
      <c r="E24" s="29"/>
      <c r="F24" s="29"/>
      <c r="G24" s="29"/>
      <c r="H24" s="33"/>
      <c r="I24" s="35"/>
      <c r="J24" s="35"/>
      <c r="K24" s="35"/>
      <c r="L24" s="35"/>
      <c r="M24" s="35"/>
      <c r="N24" s="35"/>
      <c r="O24" s="35"/>
      <c r="P24" s="35"/>
      <c r="Q24" s="36"/>
      <c r="R24" s="36"/>
      <c r="S24" s="36"/>
    </row>
    <row r="25" spans="1:19" ht="14.25" customHeight="1">
      <c r="A25" s="37"/>
      <c r="B25" s="38" t="s">
        <v>61</v>
      </c>
      <c r="C25" s="37"/>
      <c r="D25" s="39"/>
      <c r="E25" s="37"/>
      <c r="F25" s="32"/>
      <c r="G25" s="32"/>
      <c r="H25" s="25"/>
      <c r="I25" s="25"/>
      <c r="J25" s="25"/>
      <c r="K25" s="24"/>
      <c r="L25" s="26"/>
      <c r="M25" s="26"/>
      <c r="N25" s="26"/>
      <c r="O25" s="31"/>
      <c r="P25" s="26"/>
      <c r="Q25" s="27"/>
      <c r="R25" s="27"/>
      <c r="S25" s="27"/>
    </row>
    <row r="26" spans="1:19" ht="67.5">
      <c r="A26" s="37" t="s">
        <v>3</v>
      </c>
      <c r="B26" s="87" t="s">
        <v>63</v>
      </c>
      <c r="C26" s="37" t="s">
        <v>13</v>
      </c>
      <c r="D26" s="88">
        <v>0.5104</v>
      </c>
      <c r="E26" s="37">
        <v>0</v>
      </c>
      <c r="F26" s="32">
        <f>H26+L26+P26+R26</f>
        <v>1930.393</v>
      </c>
      <c r="G26" s="32">
        <v>0</v>
      </c>
      <c r="H26" s="24">
        <v>1930.393</v>
      </c>
      <c r="I26" s="25">
        <v>0</v>
      </c>
      <c r="J26" s="25">
        <f>I26-H26</f>
        <v>-1930.393</v>
      </c>
      <c r="K26" s="115" t="s">
        <v>80</v>
      </c>
      <c r="L26" s="26">
        <v>0</v>
      </c>
      <c r="M26" s="26">
        <v>0</v>
      </c>
      <c r="N26" s="26">
        <v>0</v>
      </c>
      <c r="O26" s="31"/>
      <c r="P26" s="26">
        <v>0</v>
      </c>
      <c r="Q26" s="26">
        <v>0</v>
      </c>
      <c r="R26" s="26">
        <v>0</v>
      </c>
      <c r="S26" s="26">
        <v>0</v>
      </c>
    </row>
    <row r="27" spans="1:19" ht="101.25">
      <c r="A27" s="37" t="s">
        <v>5</v>
      </c>
      <c r="B27" s="87" t="s">
        <v>64</v>
      </c>
      <c r="C27" s="37" t="s">
        <v>13</v>
      </c>
      <c r="D27" s="88">
        <v>0.7</v>
      </c>
      <c r="E27" s="37">
        <v>0</v>
      </c>
      <c r="F27" s="32">
        <f>H27+L27+P27+R27</f>
        <v>2692.924</v>
      </c>
      <c r="G27" s="32">
        <v>0</v>
      </c>
      <c r="H27" s="24">
        <v>2692.924</v>
      </c>
      <c r="I27" s="25">
        <v>0</v>
      </c>
      <c r="J27" s="25">
        <f>I27-H27</f>
        <v>-2692.924</v>
      </c>
      <c r="K27" s="116"/>
      <c r="L27" s="26">
        <v>0</v>
      </c>
      <c r="M27" s="26">
        <v>0</v>
      </c>
      <c r="N27" s="26">
        <v>0</v>
      </c>
      <c r="O27" s="31"/>
      <c r="P27" s="26">
        <v>0</v>
      </c>
      <c r="Q27" s="26">
        <v>0</v>
      </c>
      <c r="R27" s="26">
        <v>0</v>
      </c>
      <c r="S27" s="26">
        <v>0</v>
      </c>
    </row>
    <row r="28" spans="1:19" ht="67.5">
      <c r="A28" s="37" t="s">
        <v>6</v>
      </c>
      <c r="B28" s="87" t="s">
        <v>65</v>
      </c>
      <c r="C28" s="37" t="s">
        <v>13</v>
      </c>
      <c r="D28" s="88">
        <v>0.8383</v>
      </c>
      <c r="E28" s="37">
        <v>0</v>
      </c>
      <c r="F28" s="32">
        <f>H28+L28+P28+R28</f>
        <v>2573.42</v>
      </c>
      <c r="G28" s="32">
        <v>0</v>
      </c>
      <c r="H28" s="24">
        <v>2573.42</v>
      </c>
      <c r="I28" s="25">
        <v>0</v>
      </c>
      <c r="J28" s="25">
        <f>I28-H28</f>
        <v>-2573.42</v>
      </c>
      <c r="K28" s="116"/>
      <c r="L28" s="26">
        <v>0</v>
      </c>
      <c r="M28" s="26">
        <v>0</v>
      </c>
      <c r="N28" s="26">
        <v>0</v>
      </c>
      <c r="O28" s="31"/>
      <c r="P28" s="26">
        <v>0</v>
      </c>
      <c r="Q28" s="26">
        <v>0</v>
      </c>
      <c r="R28" s="26">
        <v>0</v>
      </c>
      <c r="S28" s="26">
        <v>0</v>
      </c>
    </row>
    <row r="29" spans="1:19" ht="45">
      <c r="A29" s="37" t="s">
        <v>10</v>
      </c>
      <c r="B29" s="87" t="s">
        <v>66</v>
      </c>
      <c r="C29" s="37" t="s">
        <v>15</v>
      </c>
      <c r="D29" s="88">
        <v>1</v>
      </c>
      <c r="E29" s="37">
        <v>0</v>
      </c>
      <c r="F29" s="32">
        <f>H29+L29+P29+R29</f>
        <v>8056.696</v>
      </c>
      <c r="G29" s="32">
        <v>0</v>
      </c>
      <c r="H29" s="24">
        <v>8056.696</v>
      </c>
      <c r="I29" s="25">
        <v>0</v>
      </c>
      <c r="J29" s="25">
        <f>I29-H29</f>
        <v>-8056.696</v>
      </c>
      <c r="K29" s="116"/>
      <c r="L29" s="26">
        <v>0</v>
      </c>
      <c r="M29" s="26">
        <v>0</v>
      </c>
      <c r="N29" s="26">
        <v>0</v>
      </c>
      <c r="O29" s="31"/>
      <c r="P29" s="26">
        <v>0</v>
      </c>
      <c r="Q29" s="26">
        <v>0</v>
      </c>
      <c r="R29" s="26">
        <v>0</v>
      </c>
      <c r="S29" s="26">
        <v>0</v>
      </c>
    </row>
    <row r="30" spans="1:19" ht="56.25">
      <c r="A30" s="37" t="s">
        <v>11</v>
      </c>
      <c r="B30" s="87" t="s">
        <v>67</v>
      </c>
      <c r="C30" s="37" t="s">
        <v>13</v>
      </c>
      <c r="D30" s="88">
        <v>0.686</v>
      </c>
      <c r="E30" s="37">
        <v>0</v>
      </c>
      <c r="F30" s="32">
        <f>H30+L30+P30+R30</f>
        <v>2973.345</v>
      </c>
      <c r="G30" s="32">
        <v>0</v>
      </c>
      <c r="H30" s="24">
        <v>2973.345</v>
      </c>
      <c r="I30" s="25">
        <v>0</v>
      </c>
      <c r="J30" s="25">
        <f>I30-H30</f>
        <v>-2973.345</v>
      </c>
      <c r="K30" s="117"/>
      <c r="L30" s="26">
        <v>0</v>
      </c>
      <c r="M30" s="26">
        <v>0</v>
      </c>
      <c r="N30" s="26">
        <v>0</v>
      </c>
      <c r="O30" s="31"/>
      <c r="P30" s="26">
        <v>0</v>
      </c>
      <c r="Q30" s="26">
        <v>0</v>
      </c>
      <c r="R30" s="26">
        <v>0</v>
      </c>
      <c r="S30" s="26">
        <v>0</v>
      </c>
    </row>
    <row r="31" spans="1:19" ht="14.25" customHeight="1">
      <c r="A31" s="37"/>
      <c r="B31" s="38" t="s">
        <v>68</v>
      </c>
      <c r="C31" s="37"/>
      <c r="D31" s="39"/>
      <c r="E31" s="37"/>
      <c r="F31" s="32"/>
      <c r="G31" s="32"/>
      <c r="H31" s="25"/>
      <c r="I31" s="25"/>
      <c r="J31" s="25"/>
      <c r="K31" s="85"/>
      <c r="L31" s="26"/>
      <c r="M31" s="26"/>
      <c r="N31" s="26"/>
      <c r="O31" s="31"/>
      <c r="P31" s="26"/>
      <c r="Q31" s="27"/>
      <c r="R31" s="27"/>
      <c r="S31" s="27"/>
    </row>
    <row r="32" spans="1:19" ht="56.25">
      <c r="A32" s="62" t="s">
        <v>12</v>
      </c>
      <c r="B32" s="87" t="s">
        <v>69</v>
      </c>
      <c r="C32" s="63" t="s">
        <v>13</v>
      </c>
      <c r="D32" s="88">
        <v>0.316</v>
      </c>
      <c r="E32" s="37">
        <v>0</v>
      </c>
      <c r="F32" s="63">
        <f>H32+L32+P32+R32</f>
        <v>27108.792</v>
      </c>
      <c r="G32" s="32">
        <v>0</v>
      </c>
      <c r="H32" s="24">
        <v>27108.792</v>
      </c>
      <c r="I32" s="25">
        <v>0</v>
      </c>
      <c r="J32" s="25">
        <f>I32-H32</f>
        <v>-27108.792</v>
      </c>
      <c r="K32" s="115" t="s">
        <v>80</v>
      </c>
      <c r="L32" s="26">
        <v>0</v>
      </c>
      <c r="M32" s="26">
        <v>0</v>
      </c>
      <c r="N32" s="26">
        <v>0</v>
      </c>
      <c r="O32" s="64"/>
      <c r="P32" s="26">
        <v>0</v>
      </c>
      <c r="Q32" s="27">
        <v>0</v>
      </c>
      <c r="R32" s="27">
        <v>0</v>
      </c>
      <c r="S32" s="27">
        <v>0</v>
      </c>
    </row>
    <row r="33" spans="1:19" ht="51" customHeight="1">
      <c r="A33" s="62" t="s">
        <v>14</v>
      </c>
      <c r="B33" s="87" t="s">
        <v>70</v>
      </c>
      <c r="C33" s="63" t="s">
        <v>13</v>
      </c>
      <c r="D33" s="88">
        <v>1.34</v>
      </c>
      <c r="E33" s="37">
        <v>0</v>
      </c>
      <c r="F33" s="63">
        <f>H33+L33+P33+R33</f>
        <v>148029.261</v>
      </c>
      <c r="G33" s="32">
        <v>0</v>
      </c>
      <c r="H33" s="24">
        <v>148029.261</v>
      </c>
      <c r="I33" s="25">
        <v>0</v>
      </c>
      <c r="J33" s="25">
        <f>I33-H33</f>
        <v>-148029.261</v>
      </c>
      <c r="K33" s="116"/>
      <c r="L33" s="26">
        <v>0</v>
      </c>
      <c r="M33" s="26">
        <v>0</v>
      </c>
      <c r="N33" s="26">
        <v>0</v>
      </c>
      <c r="O33" s="64"/>
      <c r="P33" s="26">
        <v>0</v>
      </c>
      <c r="Q33" s="27">
        <v>0</v>
      </c>
      <c r="R33" s="27">
        <v>0</v>
      </c>
      <c r="S33" s="27">
        <v>0</v>
      </c>
    </row>
    <row r="34" spans="1:19" ht="51" customHeight="1">
      <c r="A34" s="62" t="s">
        <v>19</v>
      </c>
      <c r="B34" s="87" t="s">
        <v>72</v>
      </c>
      <c r="C34" s="63" t="s">
        <v>13</v>
      </c>
      <c r="D34" s="88">
        <v>1</v>
      </c>
      <c r="E34" s="37">
        <v>0</v>
      </c>
      <c r="F34" s="63">
        <f>H34+L34+P34+R34</f>
        <v>36490.066</v>
      </c>
      <c r="G34" s="32">
        <v>0</v>
      </c>
      <c r="H34" s="24">
        <v>36490.066</v>
      </c>
      <c r="I34" s="25">
        <v>0</v>
      </c>
      <c r="J34" s="25">
        <f>I34-H34</f>
        <v>-36490.066</v>
      </c>
      <c r="K34" s="116"/>
      <c r="L34" s="26">
        <v>0</v>
      </c>
      <c r="M34" s="26">
        <v>0</v>
      </c>
      <c r="N34" s="26">
        <v>0</v>
      </c>
      <c r="O34" s="64"/>
      <c r="P34" s="26">
        <v>0</v>
      </c>
      <c r="Q34" s="26">
        <v>0</v>
      </c>
      <c r="R34" s="26">
        <v>0</v>
      </c>
      <c r="S34" s="26">
        <v>0</v>
      </c>
    </row>
    <row r="35" spans="1:19" ht="22.5">
      <c r="A35" s="62" t="s">
        <v>20</v>
      </c>
      <c r="B35" s="87" t="s">
        <v>71</v>
      </c>
      <c r="C35" s="63" t="s">
        <v>13</v>
      </c>
      <c r="D35" s="33">
        <v>0.3</v>
      </c>
      <c r="E35" s="37">
        <v>0</v>
      </c>
      <c r="F35" s="63">
        <f>H35+L35+P35+R35</f>
        <v>6607.200000000001</v>
      </c>
      <c r="G35" s="32">
        <v>0</v>
      </c>
      <c r="H35" s="24">
        <f>22.024*300</f>
        <v>6607.200000000001</v>
      </c>
      <c r="I35" s="25">
        <v>0</v>
      </c>
      <c r="J35" s="25">
        <f>I35-H35</f>
        <v>-6607.200000000001</v>
      </c>
      <c r="K35" s="117"/>
      <c r="L35" s="26">
        <v>0</v>
      </c>
      <c r="M35" s="26">
        <v>0</v>
      </c>
      <c r="N35" s="26">
        <v>0</v>
      </c>
      <c r="O35" s="64"/>
      <c r="P35" s="26">
        <v>0</v>
      </c>
      <c r="Q35" s="27">
        <v>0</v>
      </c>
      <c r="R35" s="27">
        <v>0</v>
      </c>
      <c r="S35" s="27">
        <v>0</v>
      </c>
    </row>
    <row r="36" spans="1:19" ht="17.25" customHeight="1">
      <c r="A36" s="62"/>
      <c r="B36" s="38" t="s">
        <v>73</v>
      </c>
      <c r="C36" s="63"/>
      <c r="D36" s="33"/>
      <c r="E36" s="37"/>
      <c r="F36" s="63"/>
      <c r="G36" s="32"/>
      <c r="H36" s="24"/>
      <c r="I36" s="25"/>
      <c r="J36" s="25"/>
      <c r="K36" s="86"/>
      <c r="L36" s="26"/>
      <c r="M36" s="26"/>
      <c r="N36" s="26"/>
      <c r="O36" s="64"/>
      <c r="P36" s="26"/>
      <c r="Q36" s="27"/>
      <c r="R36" s="27"/>
      <c r="S36" s="27"/>
    </row>
    <row r="37" spans="1:19" ht="12">
      <c r="A37" s="62" t="s">
        <v>21</v>
      </c>
      <c r="B37" s="87" t="s">
        <v>74</v>
      </c>
      <c r="C37" s="33" t="s">
        <v>16</v>
      </c>
      <c r="D37" s="33">
        <v>3</v>
      </c>
      <c r="E37" s="37">
        <v>0</v>
      </c>
      <c r="F37" s="63">
        <f aca="true" t="shared" si="0" ref="F37:F45">H37+L37+P37+R37</f>
        <v>5760</v>
      </c>
      <c r="G37" s="32">
        <v>0</v>
      </c>
      <c r="H37" s="24">
        <v>5760</v>
      </c>
      <c r="I37" s="25">
        <v>0</v>
      </c>
      <c r="J37" s="25">
        <f>I37-H37</f>
        <v>-5760</v>
      </c>
      <c r="K37" s="115" t="s">
        <v>80</v>
      </c>
      <c r="L37" s="26">
        <v>0</v>
      </c>
      <c r="M37" s="26">
        <v>0</v>
      </c>
      <c r="N37" s="26">
        <v>0</v>
      </c>
      <c r="O37" s="64"/>
      <c r="P37" s="26">
        <v>0</v>
      </c>
      <c r="Q37" s="26">
        <v>0</v>
      </c>
      <c r="R37" s="26">
        <v>0</v>
      </c>
      <c r="S37" s="26">
        <v>0</v>
      </c>
    </row>
    <row r="38" spans="1:19" ht="22.5">
      <c r="A38" s="62" t="s">
        <v>22</v>
      </c>
      <c r="B38" s="87" t="s">
        <v>75</v>
      </c>
      <c r="C38" s="33" t="s">
        <v>17</v>
      </c>
      <c r="D38" s="33">
        <v>0.6</v>
      </c>
      <c r="E38" s="37">
        <v>0</v>
      </c>
      <c r="F38" s="63">
        <f t="shared" si="0"/>
        <v>555</v>
      </c>
      <c r="G38" s="32">
        <v>0</v>
      </c>
      <c r="H38" s="24">
        <v>555</v>
      </c>
      <c r="I38" s="25">
        <v>0</v>
      </c>
      <c r="J38" s="25">
        <f aca="true" t="shared" si="1" ref="J38:J45">I38-H38</f>
        <v>-555</v>
      </c>
      <c r="K38" s="116"/>
      <c r="L38" s="26">
        <v>0</v>
      </c>
      <c r="M38" s="26">
        <v>0</v>
      </c>
      <c r="N38" s="26">
        <v>0</v>
      </c>
      <c r="O38" s="64"/>
      <c r="P38" s="26">
        <v>0</v>
      </c>
      <c r="Q38" s="26">
        <v>0</v>
      </c>
      <c r="R38" s="26">
        <v>0</v>
      </c>
      <c r="S38" s="26">
        <v>0</v>
      </c>
    </row>
    <row r="39" spans="1:19" ht="33.75">
      <c r="A39" s="62" t="s">
        <v>23</v>
      </c>
      <c r="B39" s="87" t="s">
        <v>104</v>
      </c>
      <c r="C39" s="33" t="s">
        <v>76</v>
      </c>
      <c r="D39" s="33">
        <v>10</v>
      </c>
      <c r="E39" s="37">
        <v>0</v>
      </c>
      <c r="F39" s="63">
        <f t="shared" si="0"/>
        <v>3200</v>
      </c>
      <c r="G39" s="32">
        <v>0</v>
      </c>
      <c r="H39" s="24">
        <v>3200</v>
      </c>
      <c r="I39" s="25">
        <v>0</v>
      </c>
      <c r="J39" s="25">
        <f t="shared" si="1"/>
        <v>-3200</v>
      </c>
      <c r="K39" s="116"/>
      <c r="L39" s="26">
        <v>0</v>
      </c>
      <c r="M39" s="26">
        <v>0</v>
      </c>
      <c r="N39" s="26">
        <v>0</v>
      </c>
      <c r="O39" s="64"/>
      <c r="P39" s="26">
        <v>0</v>
      </c>
      <c r="Q39" s="26">
        <v>0</v>
      </c>
      <c r="R39" s="26">
        <v>0</v>
      </c>
      <c r="S39" s="26">
        <v>0</v>
      </c>
    </row>
    <row r="40" spans="1:19" ht="22.5">
      <c r="A40" s="62" t="s">
        <v>24</v>
      </c>
      <c r="B40" s="87" t="s">
        <v>103</v>
      </c>
      <c r="C40" s="33" t="s">
        <v>76</v>
      </c>
      <c r="D40" s="33">
        <v>79</v>
      </c>
      <c r="E40" s="37">
        <v>0</v>
      </c>
      <c r="F40" s="63">
        <f t="shared" si="0"/>
        <v>11082.9</v>
      </c>
      <c r="G40" s="32">
        <v>0</v>
      </c>
      <c r="H40" s="24">
        <v>11082.9</v>
      </c>
      <c r="I40" s="25">
        <v>0</v>
      </c>
      <c r="J40" s="25">
        <f t="shared" si="1"/>
        <v>-11082.9</v>
      </c>
      <c r="K40" s="116"/>
      <c r="L40" s="26">
        <v>0</v>
      </c>
      <c r="M40" s="26">
        <v>0</v>
      </c>
      <c r="N40" s="26">
        <v>0</v>
      </c>
      <c r="O40" s="64"/>
      <c r="P40" s="26">
        <v>0</v>
      </c>
      <c r="Q40" s="26">
        <v>0</v>
      </c>
      <c r="R40" s="26">
        <v>0</v>
      </c>
      <c r="S40" s="26">
        <v>0</v>
      </c>
    </row>
    <row r="41" spans="1:19" ht="12">
      <c r="A41" s="62" t="s">
        <v>25</v>
      </c>
      <c r="B41" s="87" t="s">
        <v>105</v>
      </c>
      <c r="C41" s="33" t="s">
        <v>76</v>
      </c>
      <c r="D41" s="33">
        <v>22</v>
      </c>
      <c r="E41" s="37">
        <v>0</v>
      </c>
      <c r="F41" s="63">
        <f t="shared" si="0"/>
        <v>22704.1056</v>
      </c>
      <c r="G41" s="32">
        <v>0</v>
      </c>
      <c r="H41" s="24">
        <v>22704.1056</v>
      </c>
      <c r="I41" s="25">
        <v>0</v>
      </c>
      <c r="J41" s="25">
        <f t="shared" si="1"/>
        <v>-22704.1056</v>
      </c>
      <c r="K41" s="116"/>
      <c r="L41" s="26">
        <v>0</v>
      </c>
      <c r="M41" s="26">
        <v>0</v>
      </c>
      <c r="N41" s="26">
        <v>0</v>
      </c>
      <c r="O41" s="64"/>
      <c r="P41" s="26">
        <v>0</v>
      </c>
      <c r="Q41" s="26">
        <v>0</v>
      </c>
      <c r="R41" s="26">
        <v>0</v>
      </c>
      <c r="S41" s="26">
        <v>0</v>
      </c>
    </row>
    <row r="42" spans="1:19" ht="12">
      <c r="A42" s="62" t="s">
        <v>26</v>
      </c>
      <c r="B42" s="87" t="s">
        <v>78</v>
      </c>
      <c r="C42" s="33" t="s">
        <v>76</v>
      </c>
      <c r="D42" s="33">
        <v>15</v>
      </c>
      <c r="E42" s="37">
        <v>0</v>
      </c>
      <c r="F42" s="63">
        <f t="shared" si="0"/>
        <v>2142</v>
      </c>
      <c r="G42" s="32">
        <v>0</v>
      </c>
      <c r="H42" s="24">
        <v>2142</v>
      </c>
      <c r="I42" s="25">
        <v>0</v>
      </c>
      <c r="J42" s="25">
        <f t="shared" si="1"/>
        <v>-2142</v>
      </c>
      <c r="K42" s="116"/>
      <c r="L42" s="26">
        <v>0</v>
      </c>
      <c r="M42" s="26">
        <v>0</v>
      </c>
      <c r="N42" s="26">
        <v>0</v>
      </c>
      <c r="O42" s="64"/>
      <c r="P42" s="26">
        <v>0</v>
      </c>
      <c r="Q42" s="26">
        <v>0</v>
      </c>
      <c r="R42" s="26">
        <v>0</v>
      </c>
      <c r="S42" s="26">
        <v>0</v>
      </c>
    </row>
    <row r="43" spans="1:19" ht="12">
      <c r="A43" s="62" t="s">
        <v>27</v>
      </c>
      <c r="B43" s="87" t="s">
        <v>79</v>
      </c>
      <c r="C43" s="33" t="s">
        <v>76</v>
      </c>
      <c r="D43" s="33">
        <v>25</v>
      </c>
      <c r="E43" s="37">
        <v>0</v>
      </c>
      <c r="F43" s="63">
        <f t="shared" si="0"/>
        <v>110880</v>
      </c>
      <c r="G43" s="32">
        <v>0</v>
      </c>
      <c r="H43" s="24">
        <v>110880</v>
      </c>
      <c r="I43" s="25">
        <v>0</v>
      </c>
      <c r="J43" s="25">
        <f t="shared" si="1"/>
        <v>-110880</v>
      </c>
      <c r="K43" s="116"/>
      <c r="L43" s="26">
        <v>0</v>
      </c>
      <c r="M43" s="26">
        <v>0</v>
      </c>
      <c r="N43" s="26">
        <v>0</v>
      </c>
      <c r="O43" s="64"/>
      <c r="P43" s="26">
        <v>0</v>
      </c>
      <c r="Q43" s="26">
        <v>0</v>
      </c>
      <c r="R43" s="26">
        <v>0</v>
      </c>
      <c r="S43" s="26">
        <v>0</v>
      </c>
    </row>
    <row r="44" spans="1:19" ht="22.5">
      <c r="A44" s="62" t="s">
        <v>28</v>
      </c>
      <c r="B44" s="87" t="s">
        <v>100</v>
      </c>
      <c r="C44" s="33" t="s">
        <v>76</v>
      </c>
      <c r="D44" s="33">
        <v>56</v>
      </c>
      <c r="E44" s="37">
        <v>0</v>
      </c>
      <c r="F44" s="63">
        <f t="shared" si="0"/>
        <v>6249.599999999999</v>
      </c>
      <c r="G44" s="32">
        <v>0</v>
      </c>
      <c r="H44" s="24">
        <v>6249.599999999999</v>
      </c>
      <c r="I44" s="25">
        <v>0</v>
      </c>
      <c r="J44" s="25">
        <f t="shared" si="1"/>
        <v>-6249.599999999999</v>
      </c>
      <c r="K44" s="116"/>
      <c r="L44" s="26">
        <v>0</v>
      </c>
      <c r="M44" s="26">
        <v>0</v>
      </c>
      <c r="N44" s="26">
        <v>0</v>
      </c>
      <c r="O44" s="64"/>
      <c r="P44" s="26">
        <v>0</v>
      </c>
      <c r="Q44" s="26">
        <v>0</v>
      </c>
      <c r="R44" s="26">
        <v>0</v>
      </c>
      <c r="S44" s="26">
        <v>0</v>
      </c>
    </row>
    <row r="45" spans="1:19" ht="12">
      <c r="A45" s="62" t="s">
        <v>29</v>
      </c>
      <c r="B45" s="87" t="s">
        <v>99</v>
      </c>
      <c r="C45" s="33" t="s">
        <v>76</v>
      </c>
      <c r="D45" s="33">
        <v>1</v>
      </c>
      <c r="E45" s="37">
        <v>0</v>
      </c>
      <c r="F45" s="63">
        <f t="shared" si="0"/>
        <v>1762</v>
      </c>
      <c r="G45" s="32">
        <v>0</v>
      </c>
      <c r="H45" s="24">
        <f>1762*1</f>
        <v>1762</v>
      </c>
      <c r="I45" s="25">
        <v>0</v>
      </c>
      <c r="J45" s="25">
        <f t="shared" si="1"/>
        <v>-1762</v>
      </c>
      <c r="K45" s="117"/>
      <c r="L45" s="26">
        <v>0</v>
      </c>
      <c r="M45" s="26">
        <v>0</v>
      </c>
      <c r="N45" s="26">
        <v>0</v>
      </c>
      <c r="O45" s="64"/>
      <c r="P45" s="26">
        <v>0</v>
      </c>
      <c r="Q45" s="26">
        <v>0</v>
      </c>
      <c r="R45" s="26">
        <v>0</v>
      </c>
      <c r="S45" s="26">
        <v>0</v>
      </c>
    </row>
    <row r="46" spans="1:19" ht="16.5" customHeight="1">
      <c r="A46" s="62"/>
      <c r="B46" s="91" t="s">
        <v>18</v>
      </c>
      <c r="C46" s="63"/>
      <c r="D46" s="33"/>
      <c r="E46" s="37"/>
      <c r="F46" s="63"/>
      <c r="G46" s="32"/>
      <c r="H46" s="24"/>
      <c r="I46" s="25"/>
      <c r="J46" s="25"/>
      <c r="K46" s="86"/>
      <c r="L46" s="26"/>
      <c r="M46" s="26"/>
      <c r="N46" s="26"/>
      <c r="O46" s="64"/>
      <c r="P46" s="26"/>
      <c r="Q46" s="27"/>
      <c r="R46" s="27"/>
      <c r="S46" s="27"/>
    </row>
    <row r="47" spans="1:19" ht="32.25" customHeight="1">
      <c r="A47" s="62" t="s">
        <v>30</v>
      </c>
      <c r="B47" s="87" t="s">
        <v>98</v>
      </c>
      <c r="C47" s="33" t="s">
        <v>77</v>
      </c>
      <c r="D47" s="33">
        <v>2</v>
      </c>
      <c r="E47" s="37">
        <v>0</v>
      </c>
      <c r="F47" s="63">
        <f>H47+L47+P47+R47</f>
        <v>32321.42857142857</v>
      </c>
      <c r="G47" s="32">
        <v>0</v>
      </c>
      <c r="H47" s="24">
        <f>18100*2/1.12</f>
        <v>32321.42857142857</v>
      </c>
      <c r="I47" s="25">
        <v>0</v>
      </c>
      <c r="J47" s="25">
        <f>I47-H47</f>
        <v>-32321.42857142857</v>
      </c>
      <c r="K47" s="115" t="s">
        <v>80</v>
      </c>
      <c r="L47" s="26">
        <v>0</v>
      </c>
      <c r="M47" s="26">
        <v>0</v>
      </c>
      <c r="N47" s="26">
        <v>0</v>
      </c>
      <c r="O47" s="64"/>
      <c r="P47" s="26">
        <v>0</v>
      </c>
      <c r="Q47" s="26">
        <v>0</v>
      </c>
      <c r="R47" s="26">
        <v>0</v>
      </c>
      <c r="S47" s="26">
        <v>0</v>
      </c>
    </row>
    <row r="48" spans="1:19" ht="50.25" customHeight="1">
      <c r="A48" s="62" t="s">
        <v>31</v>
      </c>
      <c r="B48" s="87" t="s">
        <v>97</v>
      </c>
      <c r="C48" s="33" t="s">
        <v>76</v>
      </c>
      <c r="D48" s="33">
        <v>2</v>
      </c>
      <c r="E48" s="37">
        <v>0</v>
      </c>
      <c r="F48" s="63">
        <f>H48+L48+P48+R48</f>
        <v>65446.428571428565</v>
      </c>
      <c r="G48" s="32">
        <v>0</v>
      </c>
      <c r="H48" s="24">
        <f>36650*2/1.12</f>
        <v>65446.428571428565</v>
      </c>
      <c r="I48" s="25">
        <v>0</v>
      </c>
      <c r="J48" s="25">
        <f>I48-H48</f>
        <v>-65446.428571428565</v>
      </c>
      <c r="K48" s="117"/>
      <c r="L48" s="26">
        <v>0</v>
      </c>
      <c r="M48" s="26">
        <v>0</v>
      </c>
      <c r="N48" s="26">
        <v>0</v>
      </c>
      <c r="O48" s="64"/>
      <c r="P48" s="26">
        <v>0</v>
      </c>
      <c r="Q48" s="26">
        <v>0</v>
      </c>
      <c r="R48" s="26">
        <v>0</v>
      </c>
      <c r="S48" s="26">
        <v>0</v>
      </c>
    </row>
    <row r="49" spans="1:19" s="70" customFormat="1" ht="23.25" customHeight="1">
      <c r="A49" s="67"/>
      <c r="B49" s="38" t="s">
        <v>96</v>
      </c>
      <c r="C49" s="68"/>
      <c r="D49" s="69"/>
      <c r="E49" s="69"/>
      <c r="F49" s="68">
        <f>SUM(F26:F48)</f>
        <v>498565.5597428571</v>
      </c>
      <c r="G49" s="68">
        <f>SUM(G26:G48)</f>
        <v>0</v>
      </c>
      <c r="H49" s="68">
        <f>SUM(H26:H48)</f>
        <v>498565.5597428571</v>
      </c>
      <c r="I49" s="68">
        <f>SUM(I26:I48)</f>
        <v>0</v>
      </c>
      <c r="J49" s="68">
        <f>SUM(J26:J48)</f>
        <v>-498565.5597428571</v>
      </c>
      <c r="K49" s="68"/>
      <c r="L49" s="68">
        <f aca="true" t="shared" si="2" ref="L49:S49">SUM(L32:L35)</f>
        <v>0</v>
      </c>
      <c r="M49" s="68">
        <f t="shared" si="2"/>
        <v>0</v>
      </c>
      <c r="N49" s="68">
        <f t="shared" si="2"/>
        <v>0</v>
      </c>
      <c r="O49" s="68"/>
      <c r="P49" s="68">
        <f t="shared" si="2"/>
        <v>0</v>
      </c>
      <c r="Q49" s="68">
        <f t="shared" si="2"/>
        <v>0</v>
      </c>
      <c r="R49" s="68">
        <f t="shared" si="2"/>
        <v>0</v>
      </c>
      <c r="S49" s="68">
        <f t="shared" si="2"/>
        <v>0</v>
      </c>
    </row>
    <row r="50" spans="1:19" s="52" customFormat="1" ht="20.25" customHeight="1">
      <c r="A50" s="43"/>
      <c r="B50" s="34" t="s">
        <v>95</v>
      </c>
      <c r="C50" s="45"/>
      <c r="D50" s="53"/>
      <c r="E50" s="45"/>
      <c r="F50" s="44"/>
      <c r="G50" s="46"/>
      <c r="H50" s="48"/>
      <c r="I50" s="48"/>
      <c r="J50" s="48"/>
      <c r="K50" s="47"/>
      <c r="L50" s="49"/>
      <c r="M50" s="49"/>
      <c r="N50" s="49"/>
      <c r="O50" s="50"/>
      <c r="P50" s="49"/>
      <c r="Q50" s="51"/>
      <c r="R50" s="51"/>
      <c r="S50" s="51"/>
    </row>
    <row r="51" spans="1:19" s="52" customFormat="1" ht="20.25" customHeight="1">
      <c r="A51" s="43"/>
      <c r="B51" s="92" t="s">
        <v>61</v>
      </c>
      <c r="C51" s="45"/>
      <c r="D51" s="53"/>
      <c r="E51" s="45"/>
      <c r="F51" s="44"/>
      <c r="G51" s="46"/>
      <c r="H51" s="48"/>
      <c r="I51" s="48"/>
      <c r="J51" s="48"/>
      <c r="K51" s="47"/>
      <c r="L51" s="49"/>
      <c r="M51" s="49"/>
      <c r="N51" s="49"/>
      <c r="O51" s="50"/>
      <c r="P51" s="49"/>
      <c r="Q51" s="51"/>
      <c r="R51" s="51"/>
      <c r="S51" s="51"/>
    </row>
    <row r="52" spans="1:19" s="52" customFormat="1" ht="67.5">
      <c r="A52" s="62" t="s">
        <v>32</v>
      </c>
      <c r="B52" s="87" t="s">
        <v>94</v>
      </c>
      <c r="C52" s="33" t="s">
        <v>17</v>
      </c>
      <c r="D52" s="88">
        <v>0.5676</v>
      </c>
      <c r="E52" s="37">
        <v>0</v>
      </c>
      <c r="F52" s="63">
        <f>H52+L52+P52+R52</f>
        <v>4621.816</v>
      </c>
      <c r="G52" s="32">
        <v>0</v>
      </c>
      <c r="H52" s="24">
        <v>4621.816</v>
      </c>
      <c r="I52" s="25">
        <v>0</v>
      </c>
      <c r="J52" s="25">
        <f>I52-H52</f>
        <v>-4621.816</v>
      </c>
      <c r="K52" s="115" t="s">
        <v>80</v>
      </c>
      <c r="L52" s="26">
        <v>0</v>
      </c>
      <c r="M52" s="26">
        <v>0</v>
      </c>
      <c r="N52" s="26">
        <v>0</v>
      </c>
      <c r="O52" s="50"/>
      <c r="P52" s="26">
        <v>0</v>
      </c>
      <c r="Q52" s="26">
        <v>0</v>
      </c>
      <c r="R52" s="26">
        <v>0</v>
      </c>
      <c r="S52" s="26">
        <v>0</v>
      </c>
    </row>
    <row r="53" spans="1:19" s="52" customFormat="1" ht="45">
      <c r="A53" s="62" t="s">
        <v>33</v>
      </c>
      <c r="B53" s="87" t="s">
        <v>92</v>
      </c>
      <c r="C53" s="33" t="s">
        <v>17</v>
      </c>
      <c r="D53" s="89">
        <v>0.9726</v>
      </c>
      <c r="E53" s="37">
        <v>0</v>
      </c>
      <c r="F53" s="63">
        <f>H53+L53+P53+R53</f>
        <v>6426.769</v>
      </c>
      <c r="G53" s="32">
        <v>0</v>
      </c>
      <c r="H53" s="24">
        <v>6426.769</v>
      </c>
      <c r="I53" s="25">
        <v>0</v>
      </c>
      <c r="J53" s="25">
        <f>I53-H53</f>
        <v>-6426.769</v>
      </c>
      <c r="K53" s="116"/>
      <c r="L53" s="26">
        <v>0</v>
      </c>
      <c r="M53" s="26">
        <v>0</v>
      </c>
      <c r="N53" s="26">
        <v>0</v>
      </c>
      <c r="O53" s="50"/>
      <c r="P53" s="26">
        <v>0</v>
      </c>
      <c r="Q53" s="26">
        <v>0</v>
      </c>
      <c r="R53" s="26">
        <v>0</v>
      </c>
      <c r="S53" s="26">
        <v>0</v>
      </c>
    </row>
    <row r="54" spans="1:19" s="52" customFormat="1" ht="67.5">
      <c r="A54" s="62" t="s">
        <v>34</v>
      </c>
      <c r="B54" s="87" t="s">
        <v>93</v>
      </c>
      <c r="C54" s="33" t="s">
        <v>17</v>
      </c>
      <c r="D54" s="88">
        <v>0.8402</v>
      </c>
      <c r="E54" s="37">
        <v>0</v>
      </c>
      <c r="F54" s="63">
        <f>H54+L54+P54+R54</f>
        <v>5764.804</v>
      </c>
      <c r="G54" s="32">
        <v>0</v>
      </c>
      <c r="H54" s="24">
        <v>5764.804</v>
      </c>
      <c r="I54" s="25">
        <v>0</v>
      </c>
      <c r="J54" s="25">
        <f>I54-H54</f>
        <v>-5764.804</v>
      </c>
      <c r="K54" s="116"/>
      <c r="L54" s="26">
        <v>0</v>
      </c>
      <c r="M54" s="26">
        <v>0</v>
      </c>
      <c r="N54" s="26">
        <v>0</v>
      </c>
      <c r="O54" s="50"/>
      <c r="P54" s="26">
        <v>0</v>
      </c>
      <c r="Q54" s="26">
        <v>0</v>
      </c>
      <c r="R54" s="26">
        <v>0</v>
      </c>
      <c r="S54" s="26">
        <v>0</v>
      </c>
    </row>
    <row r="55" spans="1:19" s="52" customFormat="1" ht="101.25">
      <c r="A55" s="62" t="s">
        <v>35</v>
      </c>
      <c r="B55" s="87" t="s">
        <v>91</v>
      </c>
      <c r="C55" s="33" t="s">
        <v>17</v>
      </c>
      <c r="D55" s="88">
        <v>2.3958</v>
      </c>
      <c r="E55" s="37">
        <v>0</v>
      </c>
      <c r="F55" s="63">
        <f>H55+L55+P55+R55</f>
        <v>9089.47585</v>
      </c>
      <c r="G55" s="32">
        <v>0</v>
      </c>
      <c r="H55" s="24">
        <v>9089.47585</v>
      </c>
      <c r="I55" s="25">
        <v>0</v>
      </c>
      <c r="J55" s="25">
        <f>I55-H55</f>
        <v>-9089.47585</v>
      </c>
      <c r="K55" s="117"/>
      <c r="L55" s="26">
        <v>0</v>
      </c>
      <c r="M55" s="26">
        <v>0</v>
      </c>
      <c r="N55" s="26">
        <v>0</v>
      </c>
      <c r="O55" s="50"/>
      <c r="P55" s="26">
        <v>0</v>
      </c>
      <c r="Q55" s="26">
        <v>0</v>
      </c>
      <c r="R55" s="26">
        <v>0</v>
      </c>
      <c r="S55" s="26">
        <v>0</v>
      </c>
    </row>
    <row r="56" spans="1:19" s="52" customFormat="1" ht="16.5" customHeight="1">
      <c r="A56" s="43"/>
      <c r="B56" s="38" t="s">
        <v>9</v>
      </c>
      <c r="C56" s="44"/>
      <c r="D56" s="44"/>
      <c r="E56" s="45"/>
      <c r="F56" s="44"/>
      <c r="G56" s="46"/>
      <c r="H56" s="47"/>
      <c r="I56" s="48"/>
      <c r="J56" s="48"/>
      <c r="K56" s="47"/>
      <c r="L56" s="49"/>
      <c r="M56" s="49"/>
      <c r="N56" s="49"/>
      <c r="O56" s="50"/>
      <c r="P56" s="49"/>
      <c r="Q56" s="51"/>
      <c r="R56" s="51"/>
      <c r="S56" s="51"/>
    </row>
    <row r="57" spans="1:19" ht="45">
      <c r="A57" s="62" t="s">
        <v>36</v>
      </c>
      <c r="B57" s="87" t="s">
        <v>90</v>
      </c>
      <c r="C57" s="63" t="s">
        <v>13</v>
      </c>
      <c r="D57" s="89">
        <v>0.59</v>
      </c>
      <c r="E57" s="37">
        <v>0</v>
      </c>
      <c r="F57" s="63">
        <f>H57+L57+P57+R57</f>
        <v>87062.466</v>
      </c>
      <c r="G57" s="32">
        <v>0</v>
      </c>
      <c r="H57" s="24">
        <v>87062.466</v>
      </c>
      <c r="I57" s="25">
        <v>0</v>
      </c>
      <c r="J57" s="25">
        <f>I57-H57</f>
        <v>-87062.466</v>
      </c>
      <c r="K57" s="115" t="s">
        <v>80</v>
      </c>
      <c r="L57" s="26">
        <v>0</v>
      </c>
      <c r="M57" s="26">
        <v>0</v>
      </c>
      <c r="N57" s="26">
        <v>0</v>
      </c>
      <c r="O57" s="64"/>
      <c r="P57" s="26">
        <v>0</v>
      </c>
      <c r="Q57" s="27">
        <v>0</v>
      </c>
      <c r="R57" s="27">
        <v>0</v>
      </c>
      <c r="S57" s="27">
        <v>0</v>
      </c>
    </row>
    <row r="58" spans="1:19" ht="45">
      <c r="A58" s="62" t="s">
        <v>37</v>
      </c>
      <c r="B58" s="87" t="s">
        <v>89</v>
      </c>
      <c r="C58" s="63" t="s">
        <v>13</v>
      </c>
      <c r="D58" s="89">
        <v>0.0615</v>
      </c>
      <c r="E58" s="37">
        <v>0</v>
      </c>
      <c r="F58" s="63">
        <f>H58+L58+P58+R58</f>
        <v>23967.867</v>
      </c>
      <c r="G58" s="32">
        <v>0</v>
      </c>
      <c r="H58" s="24">
        <v>23967.867</v>
      </c>
      <c r="I58" s="25">
        <v>0</v>
      </c>
      <c r="J58" s="25">
        <f>I58-H58</f>
        <v>-23967.867</v>
      </c>
      <c r="K58" s="116"/>
      <c r="L58" s="26"/>
      <c r="M58" s="26"/>
      <c r="N58" s="26"/>
      <c r="O58" s="64"/>
      <c r="P58" s="26"/>
      <c r="Q58" s="27"/>
      <c r="R58" s="27"/>
      <c r="S58" s="27"/>
    </row>
    <row r="59" spans="1:19" ht="67.5">
      <c r="A59" s="66" t="s">
        <v>38</v>
      </c>
      <c r="B59" s="87" t="s">
        <v>102</v>
      </c>
      <c r="C59" s="63" t="s">
        <v>13</v>
      </c>
      <c r="D59" s="88">
        <v>1.2</v>
      </c>
      <c r="E59" s="37">
        <v>0</v>
      </c>
      <c r="F59" s="63">
        <f>H59+L59+P59+R59</f>
        <v>136283.4</v>
      </c>
      <c r="G59" s="32">
        <v>0</v>
      </c>
      <c r="H59" s="24">
        <v>136283.4</v>
      </c>
      <c r="I59" s="25">
        <v>0</v>
      </c>
      <c r="J59" s="25">
        <f>I59-H59</f>
        <v>-136283.4</v>
      </c>
      <c r="K59" s="117"/>
      <c r="L59" s="26">
        <v>0</v>
      </c>
      <c r="M59" s="26">
        <v>0</v>
      </c>
      <c r="N59" s="26">
        <v>0</v>
      </c>
      <c r="O59" s="64"/>
      <c r="P59" s="26">
        <v>0</v>
      </c>
      <c r="Q59" s="27">
        <v>0</v>
      </c>
      <c r="R59" s="27">
        <v>0</v>
      </c>
      <c r="S59" s="27">
        <v>0</v>
      </c>
    </row>
    <row r="60" spans="1:19" ht="14.25" customHeight="1">
      <c r="A60" s="66"/>
      <c r="B60" s="92" t="s">
        <v>88</v>
      </c>
      <c r="C60" s="63"/>
      <c r="D60" s="88"/>
      <c r="E60" s="37"/>
      <c r="F60" s="63"/>
      <c r="G60" s="32"/>
      <c r="H60" s="24"/>
      <c r="I60" s="25"/>
      <c r="J60" s="25"/>
      <c r="K60" s="86"/>
      <c r="L60" s="26"/>
      <c r="M60" s="26"/>
      <c r="N60" s="26"/>
      <c r="O60" s="64"/>
      <c r="P60" s="26"/>
      <c r="Q60" s="27"/>
      <c r="R60" s="27"/>
      <c r="S60" s="27"/>
    </row>
    <row r="61" spans="1:19" ht="37.5" customHeight="1">
      <c r="A61" s="66" t="s">
        <v>39</v>
      </c>
      <c r="B61" s="87" t="s">
        <v>87</v>
      </c>
      <c r="C61" s="33" t="s">
        <v>76</v>
      </c>
      <c r="D61" s="33">
        <v>2</v>
      </c>
      <c r="E61" s="37">
        <v>0</v>
      </c>
      <c r="F61" s="63">
        <f>H61+L61+P61+R61</f>
        <v>8993.72</v>
      </c>
      <c r="G61" s="32">
        <v>0</v>
      </c>
      <c r="H61" s="24">
        <f>4496.86*2</f>
        <v>8993.72</v>
      </c>
      <c r="I61" s="25">
        <v>0</v>
      </c>
      <c r="J61" s="25">
        <f>I61-H61</f>
        <v>-8993.72</v>
      </c>
      <c r="K61" s="115" t="s">
        <v>80</v>
      </c>
      <c r="L61" s="26">
        <v>0</v>
      </c>
      <c r="M61" s="26">
        <v>0</v>
      </c>
      <c r="N61" s="26">
        <v>0</v>
      </c>
      <c r="O61" s="64"/>
      <c r="P61" s="26">
        <v>0</v>
      </c>
      <c r="Q61" s="26">
        <v>0</v>
      </c>
      <c r="R61" s="26">
        <v>0</v>
      </c>
      <c r="S61" s="26">
        <v>0</v>
      </c>
    </row>
    <row r="62" spans="1:19" ht="47.25" customHeight="1">
      <c r="A62" s="66" t="s">
        <v>40</v>
      </c>
      <c r="B62" s="87" t="s">
        <v>86</v>
      </c>
      <c r="C62" s="33" t="s">
        <v>76</v>
      </c>
      <c r="D62" s="33">
        <v>30</v>
      </c>
      <c r="E62" s="37">
        <v>0</v>
      </c>
      <c r="F62" s="63">
        <f>H62+L62+P62+R62</f>
        <v>5997.599999999999</v>
      </c>
      <c r="G62" s="32">
        <v>0</v>
      </c>
      <c r="H62" s="24">
        <f>199.92*30</f>
        <v>5997.599999999999</v>
      </c>
      <c r="I62" s="25">
        <v>0</v>
      </c>
      <c r="J62" s="25">
        <f>I62-H62</f>
        <v>-5997.599999999999</v>
      </c>
      <c r="K62" s="117"/>
      <c r="L62" s="26">
        <v>0</v>
      </c>
      <c r="M62" s="26">
        <v>0</v>
      </c>
      <c r="N62" s="26">
        <v>0</v>
      </c>
      <c r="O62" s="64"/>
      <c r="P62" s="26">
        <v>0</v>
      </c>
      <c r="Q62" s="26">
        <v>0</v>
      </c>
      <c r="R62" s="26">
        <v>0</v>
      </c>
      <c r="S62" s="26">
        <v>0</v>
      </c>
    </row>
    <row r="63" spans="1:19" ht="14.25" customHeight="1">
      <c r="A63" s="66"/>
      <c r="B63" s="91" t="s">
        <v>18</v>
      </c>
      <c r="C63" s="63"/>
      <c r="D63" s="88"/>
      <c r="E63" s="37"/>
      <c r="F63" s="63"/>
      <c r="G63" s="32"/>
      <c r="H63" s="24"/>
      <c r="I63" s="25"/>
      <c r="J63" s="25"/>
      <c r="K63" s="86"/>
      <c r="L63" s="26"/>
      <c r="M63" s="26"/>
      <c r="N63" s="26"/>
      <c r="O63" s="64"/>
      <c r="P63" s="26"/>
      <c r="Q63" s="27"/>
      <c r="R63" s="27"/>
      <c r="S63" s="27"/>
    </row>
    <row r="64" spans="1:19" ht="39.75" customHeight="1">
      <c r="A64" s="66" t="s">
        <v>41</v>
      </c>
      <c r="B64" s="87" t="s">
        <v>84</v>
      </c>
      <c r="C64" s="33" t="s">
        <v>85</v>
      </c>
      <c r="D64" s="33">
        <v>1</v>
      </c>
      <c r="E64" s="37">
        <v>0</v>
      </c>
      <c r="F64" s="63">
        <f>H64+L64+P64+R64</f>
        <v>61964.28571428571</v>
      </c>
      <c r="G64" s="32">
        <v>0</v>
      </c>
      <c r="H64" s="24">
        <f>69400/1.12</f>
        <v>61964.28571428571</v>
      </c>
      <c r="I64" s="25">
        <v>0</v>
      </c>
      <c r="J64" s="25">
        <f>I64-H64</f>
        <v>-61964.28571428571</v>
      </c>
      <c r="K64" s="115" t="s">
        <v>80</v>
      </c>
      <c r="L64" s="26">
        <v>0</v>
      </c>
      <c r="M64" s="26">
        <v>0</v>
      </c>
      <c r="N64" s="26">
        <v>0</v>
      </c>
      <c r="O64" s="64"/>
      <c r="P64" s="26">
        <v>0</v>
      </c>
      <c r="Q64" s="26">
        <v>0</v>
      </c>
      <c r="R64" s="26">
        <v>0</v>
      </c>
      <c r="S64" s="26">
        <v>0</v>
      </c>
    </row>
    <row r="65" spans="1:19" ht="42.75" customHeight="1">
      <c r="A65" s="66" t="s">
        <v>42</v>
      </c>
      <c r="B65" s="87" t="s">
        <v>83</v>
      </c>
      <c r="C65" s="33" t="s">
        <v>76</v>
      </c>
      <c r="D65" s="33">
        <v>1</v>
      </c>
      <c r="E65" s="37">
        <v>0</v>
      </c>
      <c r="F65" s="63">
        <f>H65+L65+P65+R65</f>
        <v>46557.16071428571</v>
      </c>
      <c r="G65" s="32">
        <v>0</v>
      </c>
      <c r="H65" s="24">
        <f>52144.02/1.12</f>
        <v>46557.16071428571</v>
      </c>
      <c r="I65" s="25">
        <v>0</v>
      </c>
      <c r="J65" s="25">
        <f>I65-H65</f>
        <v>-46557.16071428571</v>
      </c>
      <c r="K65" s="117"/>
      <c r="L65" s="26">
        <v>0</v>
      </c>
      <c r="M65" s="26">
        <v>0</v>
      </c>
      <c r="N65" s="26">
        <v>0</v>
      </c>
      <c r="O65" s="64"/>
      <c r="P65" s="26">
        <v>0</v>
      </c>
      <c r="Q65" s="26">
        <v>0</v>
      </c>
      <c r="R65" s="26">
        <v>0</v>
      </c>
      <c r="S65" s="26">
        <v>0</v>
      </c>
    </row>
    <row r="66" spans="1:19" s="54" customFormat="1" ht="23.25" customHeight="1">
      <c r="A66" s="65"/>
      <c r="B66" s="38" t="s">
        <v>82</v>
      </c>
      <c r="C66" s="61"/>
      <c r="D66" s="69"/>
      <c r="E66" s="69"/>
      <c r="F66" s="68">
        <f>SUM(F52:F65)</f>
        <v>396729.36427857133</v>
      </c>
      <c r="G66" s="68">
        <f>SUM(G52:G65)</f>
        <v>0</v>
      </c>
      <c r="H66" s="68">
        <f>SUM(H52:H65)</f>
        <v>396729.36427857133</v>
      </c>
      <c r="I66" s="68">
        <f>SUM(I52:I65)</f>
        <v>0</v>
      </c>
      <c r="J66" s="68">
        <f>SUM(J52:J65)</f>
        <v>-396729.36427857133</v>
      </c>
      <c r="K66" s="68"/>
      <c r="L66" s="68">
        <f aca="true" t="shared" si="3" ref="L66:S66">L57+L59</f>
        <v>0</v>
      </c>
      <c r="M66" s="68">
        <f t="shared" si="3"/>
        <v>0</v>
      </c>
      <c r="N66" s="68">
        <f t="shared" si="3"/>
        <v>0</v>
      </c>
      <c r="O66" s="68">
        <f t="shared" si="3"/>
        <v>0</v>
      </c>
      <c r="P66" s="68">
        <f t="shared" si="3"/>
        <v>0</v>
      </c>
      <c r="Q66" s="68">
        <f t="shared" si="3"/>
        <v>0</v>
      </c>
      <c r="R66" s="68">
        <f t="shared" si="3"/>
        <v>0</v>
      </c>
      <c r="S66" s="68">
        <f t="shared" si="3"/>
        <v>0</v>
      </c>
    </row>
    <row r="67" spans="1:19" s="70" customFormat="1" ht="27.75" customHeight="1">
      <c r="A67" s="30"/>
      <c r="B67" s="60" t="s">
        <v>81</v>
      </c>
      <c r="C67" s="30"/>
      <c r="D67" s="30"/>
      <c r="E67" s="30"/>
      <c r="F67" s="90">
        <f>F49+F66</f>
        <v>895294.9240214285</v>
      </c>
      <c r="G67" s="90">
        <f>G49+G66</f>
        <v>0</v>
      </c>
      <c r="H67" s="90">
        <f>H49+H66</f>
        <v>895294.9240214285</v>
      </c>
      <c r="I67" s="90">
        <f>I49+I66</f>
        <v>0</v>
      </c>
      <c r="J67" s="90">
        <f>J49+J66</f>
        <v>-895294.9240214285</v>
      </c>
      <c r="K67" s="71"/>
      <c r="L67" s="71">
        <f aca="true" t="shared" si="4" ref="L67:S67">L49+L66</f>
        <v>0</v>
      </c>
      <c r="M67" s="71">
        <f t="shared" si="4"/>
        <v>0</v>
      </c>
      <c r="N67" s="71">
        <f t="shared" si="4"/>
        <v>0</v>
      </c>
      <c r="O67" s="71">
        <f t="shared" si="4"/>
        <v>0</v>
      </c>
      <c r="P67" s="71">
        <f t="shared" si="4"/>
        <v>0</v>
      </c>
      <c r="Q67" s="71">
        <f t="shared" si="4"/>
        <v>0</v>
      </c>
      <c r="R67" s="71">
        <f t="shared" si="4"/>
        <v>0</v>
      </c>
      <c r="S67" s="71">
        <f t="shared" si="4"/>
        <v>0</v>
      </c>
    </row>
    <row r="68" spans="1:19" s="52" customFormat="1" ht="12">
      <c r="A68" s="55"/>
      <c r="B68" s="56"/>
      <c r="C68" s="55"/>
      <c r="D68" s="55"/>
      <c r="E68" s="55"/>
      <c r="F68" s="55"/>
      <c r="G68" s="55"/>
      <c r="H68" s="57"/>
      <c r="I68" s="58"/>
      <c r="J68" s="58"/>
      <c r="K68" s="58"/>
      <c r="L68" s="58"/>
      <c r="M68" s="58"/>
      <c r="N68" s="58"/>
      <c r="O68" s="59"/>
      <c r="P68" s="58"/>
      <c r="Q68" s="23"/>
      <c r="R68" s="23"/>
      <c r="S68" s="23"/>
    </row>
    <row r="70" spans="1:19" s="77" customFormat="1" ht="15">
      <c r="A70" s="73"/>
      <c r="B70" s="74"/>
      <c r="C70" s="73"/>
      <c r="D70" s="73"/>
      <c r="E70" s="73"/>
      <c r="F70" s="104"/>
      <c r="G70" s="104"/>
      <c r="H70" s="104"/>
      <c r="I70" s="75"/>
      <c r="J70" s="75"/>
      <c r="K70" s="75"/>
      <c r="L70" s="75"/>
      <c r="M70" s="75"/>
      <c r="N70" s="75"/>
      <c r="O70" s="76"/>
      <c r="P70" s="75"/>
      <c r="Q70" s="74"/>
      <c r="R70" s="74"/>
      <c r="S70" s="74"/>
    </row>
    <row r="71" spans="1:19" s="84" customFormat="1" ht="15">
      <c r="A71" s="78"/>
      <c r="B71" s="79"/>
      <c r="C71" s="78"/>
      <c r="D71" s="78"/>
      <c r="E71" s="78"/>
      <c r="F71" s="80"/>
      <c r="G71" s="80"/>
      <c r="H71" s="81"/>
      <c r="I71" s="82"/>
      <c r="J71" s="82"/>
      <c r="K71" s="82"/>
      <c r="L71" s="82"/>
      <c r="M71" s="82"/>
      <c r="N71" s="82"/>
      <c r="O71" s="83"/>
      <c r="P71" s="82"/>
      <c r="Q71" s="79"/>
      <c r="R71" s="79"/>
      <c r="S71" s="79"/>
    </row>
    <row r="72" spans="1:19" s="84" customFormat="1" ht="15">
      <c r="A72" s="78"/>
      <c r="B72" s="79"/>
      <c r="C72" s="78"/>
      <c r="D72" s="78"/>
      <c r="E72" s="78"/>
      <c r="F72" s="80"/>
      <c r="G72" s="80"/>
      <c r="H72" s="81"/>
      <c r="I72" s="82"/>
      <c r="J72" s="82"/>
      <c r="K72" s="82"/>
      <c r="L72" s="82"/>
      <c r="M72" s="82"/>
      <c r="N72" s="82"/>
      <c r="O72" s="83"/>
      <c r="P72" s="82"/>
      <c r="Q72" s="79"/>
      <c r="R72" s="79"/>
      <c r="S72" s="79"/>
    </row>
    <row r="73" spans="1:19" s="84" customFormat="1" ht="15">
      <c r="A73" s="78"/>
      <c r="B73" s="74"/>
      <c r="C73" s="78"/>
      <c r="D73" s="78"/>
      <c r="E73" s="78"/>
      <c r="F73" s="80"/>
      <c r="G73" s="80"/>
      <c r="H73" s="81"/>
      <c r="I73" s="82"/>
      <c r="J73" s="82"/>
      <c r="K73" s="82"/>
      <c r="L73" s="82"/>
      <c r="M73" s="82"/>
      <c r="N73" s="82"/>
      <c r="O73" s="83"/>
      <c r="P73" s="82"/>
      <c r="Q73" s="79"/>
      <c r="R73" s="79"/>
      <c r="S73" s="79"/>
    </row>
    <row r="74" spans="1:19" s="84" customFormat="1" ht="3" customHeight="1">
      <c r="A74" s="78"/>
      <c r="B74" s="74"/>
      <c r="C74" s="78"/>
      <c r="D74" s="78"/>
      <c r="E74" s="78"/>
      <c r="F74" s="80"/>
      <c r="G74" s="80"/>
      <c r="H74" s="81"/>
      <c r="I74" s="82"/>
      <c r="J74" s="82"/>
      <c r="K74" s="82"/>
      <c r="L74" s="82"/>
      <c r="M74" s="82"/>
      <c r="N74" s="82"/>
      <c r="O74" s="83"/>
      <c r="P74" s="82"/>
      <c r="Q74" s="79"/>
      <c r="R74" s="79"/>
      <c r="S74" s="79"/>
    </row>
    <row r="75" spans="1:19" s="84" customFormat="1" ht="15">
      <c r="A75" s="78"/>
      <c r="B75" s="74"/>
      <c r="C75" s="78"/>
      <c r="D75" s="78"/>
      <c r="E75" s="78"/>
      <c r="F75" s="104"/>
      <c r="G75" s="104"/>
      <c r="H75" s="104"/>
      <c r="I75" s="82"/>
      <c r="J75" s="82"/>
      <c r="K75" s="82"/>
      <c r="L75" s="82"/>
      <c r="M75" s="82"/>
      <c r="N75" s="82"/>
      <c r="O75" s="83"/>
      <c r="P75" s="82"/>
      <c r="Q75" s="79"/>
      <c r="R75" s="79"/>
      <c r="S75" s="79"/>
    </row>
    <row r="76" spans="1:19" s="84" customFormat="1" ht="15">
      <c r="A76" s="78"/>
      <c r="B76" s="74"/>
      <c r="C76" s="78"/>
      <c r="D76" s="78"/>
      <c r="E76" s="78"/>
      <c r="F76" s="80"/>
      <c r="G76" s="80"/>
      <c r="H76" s="81"/>
      <c r="I76" s="82"/>
      <c r="J76" s="82"/>
      <c r="K76" s="82"/>
      <c r="L76" s="82"/>
      <c r="M76" s="82"/>
      <c r="N76" s="82"/>
      <c r="O76" s="83"/>
      <c r="P76" s="82"/>
      <c r="Q76" s="79"/>
      <c r="R76" s="79"/>
      <c r="S76" s="79"/>
    </row>
    <row r="77" spans="1:19" s="84" customFormat="1" ht="15">
      <c r="A77" s="78"/>
      <c r="B77" s="74"/>
      <c r="C77" s="78"/>
      <c r="D77" s="78"/>
      <c r="E77" s="78"/>
      <c r="F77" s="104"/>
      <c r="G77" s="104"/>
      <c r="H77" s="104"/>
      <c r="I77" s="82"/>
      <c r="J77" s="82"/>
      <c r="K77" s="82"/>
      <c r="L77" s="82"/>
      <c r="M77" s="82"/>
      <c r="N77" s="82"/>
      <c r="O77" s="83"/>
      <c r="P77" s="82"/>
      <c r="Q77" s="79"/>
      <c r="R77" s="79"/>
      <c r="S77" s="79"/>
    </row>
  </sheetData>
  <sheetProtection/>
  <mergeCells count="29">
    <mergeCell ref="K26:K30"/>
    <mergeCell ref="K37:K45"/>
    <mergeCell ref="K47:K48"/>
    <mergeCell ref="K32:K35"/>
    <mergeCell ref="F77:H77"/>
    <mergeCell ref="C21:C22"/>
    <mergeCell ref="K52:K55"/>
    <mergeCell ref="K61:K62"/>
    <mergeCell ref="K64:K65"/>
    <mergeCell ref="F70:H70"/>
    <mergeCell ref="F75:H75"/>
    <mergeCell ref="E18:S19"/>
    <mergeCell ref="A20:A22"/>
    <mergeCell ref="B20:S20"/>
    <mergeCell ref="D21:E21"/>
    <mergeCell ref="F21:G21"/>
    <mergeCell ref="H21:K21"/>
    <mergeCell ref="K57:K59"/>
    <mergeCell ref="P21:Q21"/>
    <mergeCell ref="L21:O21"/>
    <mergeCell ref="A9:S9"/>
    <mergeCell ref="A15:S15"/>
    <mergeCell ref="A14:S14"/>
    <mergeCell ref="A12:S12"/>
    <mergeCell ref="A11:S11"/>
    <mergeCell ref="A10:S10"/>
    <mergeCell ref="A18:D19"/>
    <mergeCell ref="R21:S21"/>
    <mergeCell ref="B21:B22"/>
  </mergeCells>
  <printOptions/>
  <pageMargins left="0.2362204724409449" right="0.2755905511811024" top="0" bottom="0" header="0.2362204724409449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2.421875" style="2" customWidth="1"/>
    <col min="2" max="6" width="17.7109375" style="2" customWidth="1"/>
  </cols>
  <sheetData>
    <row r="1" spans="1:6" ht="15">
      <c r="A1" s="5"/>
      <c r="B1" s="5"/>
      <c r="C1" s="5"/>
      <c r="D1" s="5"/>
      <c r="E1" s="5"/>
      <c r="F1" s="6" t="s">
        <v>118</v>
      </c>
    </row>
    <row r="2" spans="1:6" ht="15">
      <c r="A2" s="5"/>
      <c r="B2" s="5"/>
      <c r="C2" s="5"/>
      <c r="D2" s="5"/>
      <c r="E2" s="5"/>
      <c r="F2" s="6" t="s">
        <v>119</v>
      </c>
    </row>
    <row r="3" spans="1:6" ht="15">
      <c r="A3" s="5"/>
      <c r="B3" s="5"/>
      <c r="C3" s="5"/>
      <c r="D3" s="5"/>
      <c r="E3" s="5"/>
      <c r="F3" s="6" t="s">
        <v>125</v>
      </c>
    </row>
    <row r="4" spans="1:6" ht="15">
      <c r="A4" s="5"/>
      <c r="B4" s="5"/>
      <c r="C4" s="5"/>
      <c r="D4" s="5"/>
      <c r="E4" s="5"/>
      <c r="F4" s="6" t="s">
        <v>124</v>
      </c>
    </row>
    <row r="5" spans="1:6" ht="15">
      <c r="A5" s="5"/>
      <c r="B5" s="5"/>
      <c r="C5" s="5"/>
      <c r="D5" s="5"/>
      <c r="E5" s="5"/>
      <c r="F5" s="6" t="s">
        <v>127</v>
      </c>
    </row>
    <row r="6" spans="1:6" ht="15">
      <c r="A6" s="5"/>
      <c r="B6" s="5"/>
      <c r="C6" s="5"/>
      <c r="D6" s="5"/>
      <c r="E6" s="5"/>
      <c r="F6" s="6" t="s">
        <v>126</v>
      </c>
    </row>
    <row r="7" spans="1:6" ht="15">
      <c r="A7" s="5"/>
      <c r="B7" s="5"/>
      <c r="C7" s="5"/>
      <c r="D7" s="5"/>
      <c r="E7" s="5"/>
      <c r="F7" s="5"/>
    </row>
    <row r="8" spans="1:6" ht="108" customHeight="1">
      <c r="A8" s="94" t="s">
        <v>117</v>
      </c>
      <c r="B8" s="7" t="s">
        <v>108</v>
      </c>
      <c r="C8" s="7" t="s">
        <v>107</v>
      </c>
      <c r="D8" s="94" t="s">
        <v>128</v>
      </c>
      <c r="E8" s="7" t="s">
        <v>109</v>
      </c>
      <c r="F8" s="7" t="s">
        <v>110</v>
      </c>
    </row>
    <row r="9" spans="1:6" ht="38.25">
      <c r="A9" s="3" t="s">
        <v>111</v>
      </c>
      <c r="B9" s="9" t="s">
        <v>8</v>
      </c>
      <c r="C9" s="9" t="s">
        <v>8</v>
      </c>
      <c r="D9" s="9"/>
      <c r="E9" s="9" t="s">
        <v>8</v>
      </c>
      <c r="F9" s="9"/>
    </row>
    <row r="10" spans="1:6" ht="53.25" customHeight="1">
      <c r="A10" s="3" t="s">
        <v>112</v>
      </c>
      <c r="B10" s="9" t="s">
        <v>8</v>
      </c>
      <c r="C10" s="9" t="s">
        <v>8</v>
      </c>
      <c r="D10" s="9"/>
      <c r="E10" s="9" t="s">
        <v>8</v>
      </c>
      <c r="F10" s="9"/>
    </row>
    <row r="11" spans="1:6" ht="38.25">
      <c r="A11" s="3" t="s">
        <v>113</v>
      </c>
      <c r="B11" s="9" t="s">
        <v>8</v>
      </c>
      <c r="C11" s="9" t="s">
        <v>8</v>
      </c>
      <c r="D11" s="9" t="s">
        <v>8</v>
      </c>
      <c r="E11" s="9" t="s">
        <v>8</v>
      </c>
      <c r="F11" s="9"/>
    </row>
    <row r="12" spans="1:6" ht="38.25">
      <c r="A12" s="3" t="s">
        <v>114</v>
      </c>
      <c r="B12" s="9" t="s">
        <v>8</v>
      </c>
      <c r="C12" s="9" t="s">
        <v>8</v>
      </c>
      <c r="D12" s="9" t="s">
        <v>8</v>
      </c>
      <c r="E12" s="9" t="s">
        <v>8</v>
      </c>
      <c r="F12" s="9"/>
    </row>
    <row r="13" spans="1:6" ht="15">
      <c r="A13" s="4" t="s">
        <v>4</v>
      </c>
      <c r="B13" s="4"/>
      <c r="C13" s="4"/>
      <c r="D13" s="4"/>
      <c r="E13" s="4"/>
      <c r="F13" s="4"/>
    </row>
    <row r="14" spans="1:6" ht="15">
      <c r="A14" s="4" t="s">
        <v>4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115</v>
      </c>
      <c r="B16" s="5"/>
      <c r="C16" s="5"/>
      <c r="D16" s="5"/>
      <c r="E16" s="5"/>
      <c r="F16" s="5"/>
    </row>
  </sheetData>
  <sheetProtection/>
  <printOptions/>
  <pageMargins left="0.47" right="0.4" top="0.44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2022-04-19T10:09:26Z</cp:lastPrinted>
  <dcterms:created xsi:type="dcterms:W3CDTF">2017-06-02T04:26:59Z</dcterms:created>
  <dcterms:modified xsi:type="dcterms:W3CDTF">2022-06-23T02:11:37Z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