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р. сметы (пит.вода)" sheetId="16" r:id="rId1"/>
    <sheet name="Тар. сметы (стоки)" sheetId="17" r:id="rId2"/>
    <sheet name="Тар. смета (тех. вода)" sheetId="28" r:id="rId3"/>
  </sheets>
  <definedNames>
    <definedName name="_xlnm.Print_Area" localSheetId="0">'Тар. сметы (пит.вода)'!$A$1:$K$178</definedName>
  </definedNames>
  <calcPr calcId="124519"/>
  <fileRecoveryPr autoRecover="0"/>
</workbook>
</file>

<file path=xl/calcChain.xml><?xml version="1.0" encoding="utf-8"?>
<calcChain xmlns="http://schemas.openxmlformats.org/spreadsheetml/2006/main">
  <c r="E66" i="28"/>
  <c r="E64"/>
  <c r="G64" s="1"/>
  <c r="I64" s="1"/>
  <c r="E63"/>
  <c r="E60"/>
  <c r="E59"/>
  <c r="H59" s="1"/>
  <c r="E55"/>
  <c r="E56"/>
  <c r="H56" s="1"/>
  <c r="E57"/>
  <c r="E54"/>
  <c r="H54" s="1"/>
  <c r="E52"/>
  <c r="E51"/>
  <c r="H51" s="1"/>
  <c r="E47"/>
  <c r="E48"/>
  <c r="G48" s="1"/>
  <c r="I48" s="1"/>
  <c r="E49"/>
  <c r="E46"/>
  <c r="H46" s="1"/>
  <c r="E40"/>
  <c r="E41"/>
  <c r="H41" s="1"/>
  <c r="E42"/>
  <c r="E43"/>
  <c r="G43" s="1"/>
  <c r="I43" s="1"/>
  <c r="E44"/>
  <c r="E39"/>
  <c r="H39" s="1"/>
  <c r="E27"/>
  <c r="E28"/>
  <c r="H28" s="1"/>
  <c r="E29"/>
  <c r="E30"/>
  <c r="H30" s="1"/>
  <c r="E31"/>
  <c r="E32"/>
  <c r="H32" s="1"/>
  <c r="E33"/>
  <c r="E34"/>
  <c r="H34" s="1"/>
  <c r="E35"/>
  <c r="E36"/>
  <c r="H36" s="1"/>
  <c r="E26"/>
  <c r="E24"/>
  <c r="H24" s="1"/>
  <c r="E23"/>
  <c r="E22"/>
  <c r="H22" s="1"/>
  <c r="E21"/>
  <c r="E18"/>
  <c r="G18" s="1"/>
  <c r="I18" s="1"/>
  <c r="E15"/>
  <c r="E16"/>
  <c r="E14"/>
  <c r="H14"/>
  <c r="H15"/>
  <c r="H16"/>
  <c r="H26"/>
  <c r="H27"/>
  <c r="H29"/>
  <c r="H31"/>
  <c r="H33"/>
  <c r="H35"/>
  <c r="H40"/>
  <c r="H44"/>
  <c r="H47"/>
  <c r="H49"/>
  <c r="H52"/>
  <c r="H55"/>
  <c r="H57"/>
  <c r="H60"/>
  <c r="H63"/>
  <c r="H64"/>
  <c r="H65"/>
  <c r="H66"/>
  <c r="I36"/>
  <c r="I49"/>
  <c r="I60"/>
  <c r="F67"/>
  <c r="D67"/>
  <c r="G66"/>
  <c r="I66" s="1"/>
  <c r="G65"/>
  <c r="I65" s="1"/>
  <c r="G63"/>
  <c r="I63" s="1"/>
  <c r="G59"/>
  <c r="I59" s="1"/>
  <c r="F58"/>
  <c r="E58"/>
  <c r="D58"/>
  <c r="G57"/>
  <c r="I57" s="1"/>
  <c r="G55"/>
  <c r="I55" s="1"/>
  <c r="F53"/>
  <c r="F50" s="1"/>
  <c r="D53"/>
  <c r="D50" s="1"/>
  <c r="G52"/>
  <c r="I52" s="1"/>
  <c r="G51"/>
  <c r="I51" s="1"/>
  <c r="G47"/>
  <c r="I47" s="1"/>
  <c r="F45"/>
  <c r="F42" s="1"/>
  <c r="D45"/>
  <c r="G44"/>
  <c r="I44" s="1"/>
  <c r="G40"/>
  <c r="I40" s="1"/>
  <c r="D38"/>
  <c r="G35"/>
  <c r="G33"/>
  <c r="G31"/>
  <c r="I31" s="1"/>
  <c r="G29"/>
  <c r="G27"/>
  <c r="I27" s="1"/>
  <c r="G26"/>
  <c r="F25"/>
  <c r="D25"/>
  <c r="H23"/>
  <c r="H21"/>
  <c r="E20"/>
  <c r="H20" s="1"/>
  <c r="F19"/>
  <c r="E19"/>
  <c r="F17"/>
  <c r="D17"/>
  <c r="G16"/>
  <c r="I16" s="1"/>
  <c r="G15"/>
  <c r="I15" s="1"/>
  <c r="G14"/>
  <c r="I14" s="1"/>
  <c r="F13"/>
  <c r="D13"/>
  <c r="D12" l="1"/>
  <c r="H19"/>
  <c r="G20"/>
  <c r="I20" s="1"/>
  <c r="G46"/>
  <c r="I46" s="1"/>
  <c r="E53"/>
  <c r="G54"/>
  <c r="G56"/>
  <c r="I56" s="1"/>
  <c r="E67"/>
  <c r="H67" s="1"/>
  <c r="H48"/>
  <c r="H43"/>
  <c r="D37"/>
  <c r="G58"/>
  <c r="I58" s="1"/>
  <c r="G53"/>
  <c r="I53" s="1"/>
  <c r="G42"/>
  <c r="I42" s="1"/>
  <c r="F38"/>
  <c r="F37" s="1"/>
  <c r="F12"/>
  <c r="G19"/>
  <c r="I19" s="1"/>
  <c r="H58"/>
  <c r="E50"/>
  <c r="G50" s="1"/>
  <c r="I50" s="1"/>
  <c r="H53"/>
  <c r="H50"/>
  <c r="E45"/>
  <c r="G45" s="1"/>
  <c r="I45" s="1"/>
  <c r="E25"/>
  <c r="G25" s="1"/>
  <c r="I25" s="1"/>
  <c r="G28"/>
  <c r="G30"/>
  <c r="I30" s="1"/>
  <c r="G32"/>
  <c r="I32" s="1"/>
  <c r="G34"/>
  <c r="I34" s="1"/>
  <c r="H42"/>
  <c r="D61"/>
  <c r="D62" s="1"/>
  <c r="E38"/>
  <c r="H38" s="1"/>
  <c r="G41"/>
  <c r="I41" s="1"/>
  <c r="G39"/>
  <c r="I39" s="1"/>
  <c r="G24"/>
  <c r="I24" s="1"/>
  <c r="G23"/>
  <c r="I23" s="1"/>
  <c r="G22"/>
  <c r="I22" s="1"/>
  <c r="G21"/>
  <c r="I21" s="1"/>
  <c r="H18"/>
  <c r="E13"/>
  <c r="H13" s="1"/>
  <c r="E17"/>
  <c r="G67" l="1"/>
  <c r="I67" s="1"/>
  <c r="H25"/>
  <c r="H45"/>
  <c r="G38"/>
  <c r="I38" s="1"/>
  <c r="F61"/>
  <c r="F62" s="1"/>
  <c r="E37"/>
  <c r="G37" s="1"/>
  <c r="I37" s="1"/>
  <c r="G17"/>
  <c r="I17" s="1"/>
  <c r="H17"/>
  <c r="E12"/>
  <c r="G13"/>
  <c r="I13" s="1"/>
  <c r="H37" l="1"/>
  <c r="H12"/>
  <c r="E61"/>
  <c r="H61" s="1"/>
  <c r="G12"/>
  <c r="I12" s="1"/>
  <c r="E62" l="1"/>
  <c r="G61"/>
  <c r="I61" s="1"/>
  <c r="G62" l="1"/>
  <c r="I62" s="1"/>
  <c r="H62"/>
  <c r="G127" i="17" l="1"/>
  <c r="G86"/>
  <c r="G22"/>
  <c r="F162"/>
  <c r="F161"/>
  <c r="F160"/>
  <c r="F156"/>
  <c r="F152"/>
  <c r="F151"/>
  <c r="F150"/>
  <c r="F148"/>
  <c r="F147"/>
  <c r="F142"/>
  <c r="F143"/>
  <c r="F144"/>
  <c r="F141"/>
  <c r="F134"/>
  <c r="F135"/>
  <c r="F136"/>
  <c r="F137"/>
  <c r="F133"/>
  <c r="F131"/>
  <c r="F130"/>
  <c r="F129"/>
  <c r="F126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04"/>
  <c r="F98"/>
  <c r="F99"/>
  <c r="F100"/>
  <c r="F101"/>
  <c r="F102"/>
  <c r="F97"/>
  <c r="F89"/>
  <c r="F90"/>
  <c r="F91"/>
  <c r="F92"/>
  <c r="F93"/>
  <c r="F94"/>
  <c r="F95"/>
  <c r="F88"/>
  <c r="F85"/>
  <c r="F79"/>
  <c r="F80"/>
  <c r="F81"/>
  <c r="F82"/>
  <c r="F78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44"/>
  <c r="F35"/>
  <c r="F36"/>
  <c r="F37"/>
  <c r="F38"/>
  <c r="F39"/>
  <c r="F40"/>
  <c r="F41"/>
  <c r="F42"/>
  <c r="F34"/>
  <c r="F26"/>
  <c r="F27"/>
  <c r="F28"/>
  <c r="F29"/>
  <c r="F30"/>
  <c r="F31"/>
  <c r="F32"/>
  <c r="F24"/>
  <c r="F21"/>
  <c r="F16"/>
  <c r="F17"/>
  <c r="F18"/>
  <c r="F19"/>
  <c r="F15"/>
  <c r="I19"/>
  <c r="H137" i="16"/>
  <c r="H96"/>
  <c r="H23"/>
  <c r="G175" l="1"/>
  <c r="G173"/>
  <c r="G172"/>
  <c r="G171"/>
  <c r="G170"/>
  <c r="G167"/>
  <c r="G163"/>
  <c r="G162"/>
  <c r="G161"/>
  <c r="G156"/>
  <c r="J156" s="1"/>
  <c r="G157"/>
  <c r="J157" s="1"/>
  <c r="G158"/>
  <c r="G159"/>
  <c r="G155"/>
  <c r="J155" s="1"/>
  <c r="G146"/>
  <c r="G147"/>
  <c r="G148"/>
  <c r="G149"/>
  <c r="G150"/>
  <c r="G151"/>
  <c r="G153"/>
  <c r="G154"/>
  <c r="G145"/>
  <c r="G142"/>
  <c r="J142" s="1"/>
  <c r="G143"/>
  <c r="J143" s="1"/>
  <c r="G141"/>
  <c r="G136"/>
  <c r="G118"/>
  <c r="J118" s="1"/>
  <c r="G119"/>
  <c r="J119" s="1"/>
  <c r="G120"/>
  <c r="G121"/>
  <c r="J121" s="1"/>
  <c r="G122"/>
  <c r="G123"/>
  <c r="G124"/>
  <c r="G125"/>
  <c r="G126"/>
  <c r="G127"/>
  <c r="J127" s="1"/>
  <c r="G128"/>
  <c r="G129"/>
  <c r="J129" s="1"/>
  <c r="G130"/>
  <c r="G131"/>
  <c r="G132"/>
  <c r="G133"/>
  <c r="G134"/>
  <c r="G117"/>
  <c r="G108"/>
  <c r="G109"/>
  <c r="G110"/>
  <c r="G111"/>
  <c r="G112"/>
  <c r="G113"/>
  <c r="G114"/>
  <c r="G115"/>
  <c r="G107"/>
  <c r="J107" s="1"/>
  <c r="G99"/>
  <c r="G100"/>
  <c r="J100" s="1"/>
  <c r="G101"/>
  <c r="G102"/>
  <c r="J102" s="1"/>
  <c r="G103"/>
  <c r="G104"/>
  <c r="J104" s="1"/>
  <c r="G105"/>
  <c r="G98"/>
  <c r="J98" s="1"/>
  <c r="G95"/>
  <c r="G83"/>
  <c r="G84"/>
  <c r="G85"/>
  <c r="G86"/>
  <c r="G87"/>
  <c r="G88"/>
  <c r="G89"/>
  <c r="G90"/>
  <c r="G91"/>
  <c r="G92"/>
  <c r="G82"/>
  <c r="J82" s="1"/>
  <c r="G67"/>
  <c r="G68"/>
  <c r="J68" s="1"/>
  <c r="G69"/>
  <c r="G70"/>
  <c r="J70" s="1"/>
  <c r="G73"/>
  <c r="G74"/>
  <c r="G75"/>
  <c r="G76"/>
  <c r="J76" s="1"/>
  <c r="G77"/>
  <c r="G78"/>
  <c r="J78" s="1"/>
  <c r="G79"/>
  <c r="G80"/>
  <c r="J80" s="1"/>
  <c r="G81"/>
  <c r="G50"/>
  <c r="J50" s="1"/>
  <c r="G51"/>
  <c r="G52"/>
  <c r="J52" s="1"/>
  <c r="G53"/>
  <c r="G54"/>
  <c r="J54" s="1"/>
  <c r="G55"/>
  <c r="G56"/>
  <c r="J56" s="1"/>
  <c r="G57"/>
  <c r="G58"/>
  <c r="J58" s="1"/>
  <c r="G59"/>
  <c r="G60"/>
  <c r="G61"/>
  <c r="J61" s="1"/>
  <c r="G62"/>
  <c r="G63"/>
  <c r="G64"/>
  <c r="J64" s="1"/>
  <c r="G65"/>
  <c r="J65" s="1"/>
  <c r="G66"/>
  <c r="G49"/>
  <c r="G36"/>
  <c r="G37"/>
  <c r="J37" s="1"/>
  <c r="G38"/>
  <c r="J38" s="1"/>
  <c r="G39"/>
  <c r="J39" s="1"/>
  <c r="G40"/>
  <c r="G41"/>
  <c r="J41" s="1"/>
  <c r="G42"/>
  <c r="J42" s="1"/>
  <c r="G43"/>
  <c r="J43" s="1"/>
  <c r="G44"/>
  <c r="G45"/>
  <c r="J45" s="1"/>
  <c r="G46"/>
  <c r="J46" s="1"/>
  <c r="G47"/>
  <c r="J47" s="1"/>
  <c r="G35"/>
  <c r="J35" s="1"/>
  <c r="G27"/>
  <c r="G28"/>
  <c r="J28" s="1"/>
  <c r="G29"/>
  <c r="J29" s="1"/>
  <c r="G30"/>
  <c r="J30" s="1"/>
  <c r="G31"/>
  <c r="G32"/>
  <c r="J32" s="1"/>
  <c r="G33"/>
  <c r="J33" s="1"/>
  <c r="G26"/>
  <c r="G25"/>
  <c r="G22"/>
  <c r="G16"/>
  <c r="G17"/>
  <c r="J17" s="1"/>
  <c r="G18"/>
  <c r="G19"/>
  <c r="J19" s="1"/>
  <c r="G20"/>
  <c r="G15"/>
  <c r="I148" i="17"/>
  <c r="I150"/>
  <c r="I151"/>
  <c r="I152"/>
  <c r="I156"/>
  <c r="I160"/>
  <c r="I161"/>
  <c r="I162"/>
  <c r="I79"/>
  <c r="I80"/>
  <c r="I81"/>
  <c r="I82"/>
  <c r="I85"/>
  <c r="I88"/>
  <c r="I89"/>
  <c r="I90"/>
  <c r="I91"/>
  <c r="I92"/>
  <c r="I93"/>
  <c r="I94"/>
  <c r="I95"/>
  <c r="I97"/>
  <c r="I98"/>
  <c r="I99"/>
  <c r="I100"/>
  <c r="I101"/>
  <c r="I102"/>
  <c r="I104"/>
  <c r="I105"/>
  <c r="I106"/>
  <c r="I107"/>
  <c r="I108"/>
  <c r="I109"/>
  <c r="I110"/>
  <c r="I111"/>
  <c r="I113"/>
  <c r="I114"/>
  <c r="I115"/>
  <c r="I117"/>
  <c r="I118"/>
  <c r="I119"/>
  <c r="I121"/>
  <c r="I122"/>
  <c r="I123"/>
  <c r="I124"/>
  <c r="I126"/>
  <c r="I129"/>
  <c r="I130"/>
  <c r="I131"/>
  <c r="I133"/>
  <c r="I134"/>
  <c r="I135"/>
  <c r="I136"/>
  <c r="I137"/>
  <c r="I141"/>
  <c r="I142"/>
  <c r="I143"/>
  <c r="I144"/>
  <c r="I78"/>
  <c r="I15"/>
  <c r="I16"/>
  <c r="I17"/>
  <c r="I18"/>
  <c r="I21"/>
  <c r="I24"/>
  <c r="I26"/>
  <c r="I27"/>
  <c r="I28"/>
  <c r="I29"/>
  <c r="I30"/>
  <c r="I31"/>
  <c r="I32"/>
  <c r="I34"/>
  <c r="I35"/>
  <c r="I36"/>
  <c r="I37"/>
  <c r="I38"/>
  <c r="I39"/>
  <c r="I40"/>
  <c r="I41"/>
  <c r="I42"/>
  <c r="I44"/>
  <c r="I45"/>
  <c r="I46"/>
  <c r="I47"/>
  <c r="I48"/>
  <c r="I50"/>
  <c r="I52"/>
  <c r="I53"/>
  <c r="I54"/>
  <c r="I56"/>
  <c r="I57"/>
  <c r="I58"/>
  <c r="I59"/>
  <c r="I60"/>
  <c r="I61"/>
  <c r="I62"/>
  <c r="I63"/>
  <c r="I65"/>
  <c r="I66"/>
  <c r="I67"/>
  <c r="I68"/>
  <c r="I69"/>
  <c r="I70"/>
  <c r="I71"/>
  <c r="I72"/>
  <c r="I73"/>
  <c r="I74"/>
  <c r="I75"/>
  <c r="J159" i="16"/>
  <c r="J161"/>
  <c r="J162"/>
  <c r="J163"/>
  <c r="J170"/>
  <c r="J172"/>
  <c r="J173"/>
  <c r="J174"/>
  <c r="J175"/>
  <c r="J83"/>
  <c r="J84"/>
  <c r="J85"/>
  <c r="J86"/>
  <c r="J87"/>
  <c r="J88"/>
  <c r="J89"/>
  <c r="J90"/>
  <c r="J91"/>
  <c r="J92"/>
  <c r="J95"/>
  <c r="J99"/>
  <c r="J101"/>
  <c r="J103"/>
  <c r="J105"/>
  <c r="J108"/>
  <c r="J109"/>
  <c r="J110"/>
  <c r="J111"/>
  <c r="J112"/>
  <c r="J113"/>
  <c r="J114"/>
  <c r="J115"/>
  <c r="J117"/>
  <c r="J120"/>
  <c r="J123"/>
  <c r="J124"/>
  <c r="J125"/>
  <c r="J128"/>
  <c r="J131"/>
  <c r="J132"/>
  <c r="J133"/>
  <c r="J134"/>
  <c r="J136"/>
  <c r="J141"/>
  <c r="J145"/>
  <c r="J146"/>
  <c r="J147"/>
  <c r="J148"/>
  <c r="J149"/>
  <c r="J150"/>
  <c r="J151"/>
  <c r="J153"/>
  <c r="J154"/>
  <c r="J15"/>
  <c r="J16"/>
  <c r="J18"/>
  <c r="J20"/>
  <c r="J22"/>
  <c r="J25"/>
  <c r="J26"/>
  <c r="J27"/>
  <c r="J31"/>
  <c r="J36"/>
  <c r="J40"/>
  <c r="J44"/>
  <c r="J49"/>
  <c r="J51"/>
  <c r="J53"/>
  <c r="J55"/>
  <c r="J57"/>
  <c r="J60"/>
  <c r="J66"/>
  <c r="J67"/>
  <c r="J69"/>
  <c r="J75"/>
  <c r="J77"/>
  <c r="J79"/>
  <c r="J81"/>
  <c r="E163" i="17"/>
  <c r="E154"/>
  <c r="E149"/>
  <c r="E140"/>
  <c r="E132" s="1"/>
  <c r="E125" s="1"/>
  <c r="E127"/>
  <c r="E103"/>
  <c r="E96" s="1"/>
  <c r="E84" s="1"/>
  <c r="E83" s="1"/>
  <c r="E86"/>
  <c r="E43"/>
  <c r="E33" s="1"/>
  <c r="E25"/>
  <c r="E23"/>
  <c r="E22" s="1"/>
  <c r="E14"/>
  <c r="F176" i="16"/>
  <c r="F165"/>
  <c r="F160"/>
  <c r="F152"/>
  <c r="F144" s="1"/>
  <c r="F135" s="1"/>
  <c r="F137"/>
  <c r="F116"/>
  <c r="F106" s="1"/>
  <c r="F94" s="1"/>
  <c r="F93" s="1"/>
  <c r="F96"/>
  <c r="F48"/>
  <c r="F34" s="1"/>
  <c r="F23"/>
  <c r="F21"/>
  <c r="F14"/>
  <c r="H48"/>
  <c r="E20" i="17" l="1"/>
  <c r="F25"/>
  <c r="I25" s="1"/>
  <c r="E13"/>
  <c r="E153" s="1"/>
  <c r="F13" i="16"/>
  <c r="F164" s="1"/>
  <c r="G21" l="1"/>
  <c r="G14" l="1"/>
  <c r="I15" l="1"/>
  <c r="H107" i="17" l="1"/>
  <c r="H91"/>
  <c r="H93"/>
  <c r="G43"/>
  <c r="H39"/>
  <c r="H41"/>
  <c r="H51"/>
  <c r="H55"/>
  <c r="H162"/>
  <c r="H161"/>
  <c r="H160"/>
  <c r="H148"/>
  <c r="H147"/>
  <c r="H142"/>
  <c r="H144"/>
  <c r="H135"/>
  <c r="H133"/>
  <c r="H131"/>
  <c r="H105"/>
  <c r="H112"/>
  <c r="H113"/>
  <c r="H114"/>
  <c r="H116"/>
  <c r="H117"/>
  <c r="H118"/>
  <c r="H120"/>
  <c r="H122"/>
  <c r="H123"/>
  <c r="H104"/>
  <c r="H100"/>
  <c r="H89"/>
  <c r="H94"/>
  <c r="H88"/>
  <c r="H85"/>
  <c r="H79"/>
  <c r="H80"/>
  <c r="H81"/>
  <c r="H48"/>
  <c r="H49"/>
  <c r="H50"/>
  <c r="H52"/>
  <c r="H53"/>
  <c r="H54"/>
  <c r="H56"/>
  <c r="H57"/>
  <c r="H58"/>
  <c r="H63"/>
  <c r="H64"/>
  <c r="H65"/>
  <c r="H67"/>
  <c r="H68"/>
  <c r="H69"/>
  <c r="H70"/>
  <c r="H71"/>
  <c r="H72"/>
  <c r="H74"/>
  <c r="H75"/>
  <c r="H44"/>
  <c r="H37"/>
  <c r="H25"/>
  <c r="H26"/>
  <c r="H27"/>
  <c r="H28"/>
  <c r="H29"/>
  <c r="H30"/>
  <c r="H32"/>
  <c r="H24"/>
  <c r="H21"/>
  <c r="H16"/>
  <c r="G33" l="1"/>
  <c r="H151"/>
  <c r="H42"/>
  <c r="H40"/>
  <c r="H38"/>
  <c r="H101"/>
  <c r="H98"/>
  <c r="H92"/>
  <c r="H90"/>
  <c r="H136"/>
  <c r="H108"/>
  <c r="H152"/>
  <c r="H34"/>
  <c r="H17"/>
  <c r="H78"/>
  <c r="H115"/>
  <c r="H106"/>
  <c r="H143"/>
  <c r="H141"/>
  <c r="H137"/>
  <c r="H134"/>
  <c r="H130"/>
  <c r="H129"/>
  <c r="H126"/>
  <c r="H124"/>
  <c r="H121"/>
  <c r="H119"/>
  <c r="H111"/>
  <c r="H110"/>
  <c r="H109"/>
  <c r="H102"/>
  <c r="H99"/>
  <c r="H95"/>
  <c r="H82"/>
  <c r="H73"/>
  <c r="H66"/>
  <c r="H62"/>
  <c r="H61"/>
  <c r="H60"/>
  <c r="H59"/>
  <c r="H47"/>
  <c r="H46"/>
  <c r="H45"/>
  <c r="H36"/>
  <c r="H35"/>
  <c r="H31"/>
  <c r="H19"/>
  <c r="H18"/>
  <c r="H15"/>
  <c r="F140"/>
  <c r="H176" i="16" l="1"/>
  <c r="I166" l="1"/>
  <c r="I168"/>
  <c r="I169"/>
  <c r="I170"/>
  <c r="I174"/>
  <c r="I163"/>
  <c r="I162"/>
  <c r="I156"/>
  <c r="I157"/>
  <c r="I158"/>
  <c r="I155"/>
  <c r="I154"/>
  <c r="I122"/>
  <c r="I123"/>
  <c r="I124"/>
  <c r="I125"/>
  <c r="I126"/>
  <c r="I130"/>
  <c r="I131"/>
  <c r="I84"/>
  <c r="I85"/>
  <c r="I86"/>
  <c r="I87"/>
  <c r="I88"/>
  <c r="I89"/>
  <c r="I90"/>
  <c r="I91"/>
  <c r="I82"/>
  <c r="I51"/>
  <c r="I53"/>
  <c r="I55"/>
  <c r="I56"/>
  <c r="I59"/>
  <c r="I61"/>
  <c r="I62"/>
  <c r="I63"/>
  <c r="I64"/>
  <c r="I65"/>
  <c r="I67"/>
  <c r="I69"/>
  <c r="I73"/>
  <c r="I74"/>
  <c r="I75"/>
  <c r="I76"/>
  <c r="I77"/>
  <c r="I79"/>
  <c r="I80"/>
  <c r="I81"/>
  <c r="I49"/>
  <c r="H150" i="17"/>
  <c r="F138"/>
  <c r="I138" s="1"/>
  <c r="F139"/>
  <c r="I139" s="1"/>
  <c r="H138" l="1"/>
  <c r="H139"/>
  <c r="H97"/>
  <c r="I78" i="16"/>
  <c r="I70"/>
  <c r="I68"/>
  <c r="I66"/>
  <c r="I60"/>
  <c r="I58"/>
  <c r="I54"/>
  <c r="I52"/>
  <c r="I50"/>
  <c r="I47"/>
  <c r="I45"/>
  <c r="I43"/>
  <c r="I41"/>
  <c r="I39"/>
  <c r="I37"/>
  <c r="I35"/>
  <c r="I32"/>
  <c r="I30"/>
  <c r="I28"/>
  <c r="I26"/>
  <c r="I22"/>
  <c r="I20"/>
  <c r="I18"/>
  <c r="I16"/>
  <c r="I153"/>
  <c r="I149"/>
  <c r="I148"/>
  <c r="I147"/>
  <c r="I146"/>
  <c r="I145"/>
  <c r="I143"/>
  <c r="I142"/>
  <c r="I141"/>
  <c r="I136"/>
  <c r="I134"/>
  <c r="I133"/>
  <c r="I132"/>
  <c r="I129"/>
  <c r="I128"/>
  <c r="I127"/>
  <c r="I121"/>
  <c r="I120"/>
  <c r="I119"/>
  <c r="I118"/>
  <c r="I117"/>
  <c r="I115"/>
  <c r="I114"/>
  <c r="I113"/>
  <c r="I112"/>
  <c r="I111"/>
  <c r="I110"/>
  <c r="I109"/>
  <c r="I108"/>
  <c r="I107"/>
  <c r="I105"/>
  <c r="I104"/>
  <c r="I103"/>
  <c r="I102"/>
  <c r="I101"/>
  <c r="I100"/>
  <c r="I99"/>
  <c r="I98"/>
  <c r="I95"/>
  <c r="I92"/>
  <c r="I83"/>
  <c r="I175"/>
  <c r="I173"/>
  <c r="I172"/>
  <c r="I171"/>
  <c r="I159"/>
  <c r="I57"/>
  <c r="I46"/>
  <c r="I44"/>
  <c r="I42"/>
  <c r="I40"/>
  <c r="I38"/>
  <c r="I36"/>
  <c r="I33"/>
  <c r="I31"/>
  <c r="I29"/>
  <c r="I27"/>
  <c r="I25"/>
  <c r="I19"/>
  <c r="I17"/>
  <c r="I151" l="1"/>
  <c r="I150"/>
  <c r="D127" i="17"/>
  <c r="D86"/>
  <c r="D137" i="16"/>
  <c r="D96"/>
  <c r="I161" l="1"/>
  <c r="H14" l="1"/>
  <c r="J14" s="1"/>
  <c r="G103" i="17"/>
  <c r="G20"/>
  <c r="G14"/>
  <c r="G96" l="1"/>
  <c r="H21" i="16"/>
  <c r="J21" s="1"/>
  <c r="G84" i="17" l="1"/>
  <c r="G13"/>
  <c r="H34" i="16"/>
  <c r="H13" l="1"/>
  <c r="D23" l="1"/>
  <c r="F159" i="17"/>
  <c r="I159" s="1"/>
  <c r="D23"/>
  <c r="H159" l="1"/>
  <c r="D22"/>
  <c r="D20"/>
  <c r="G163" l="1"/>
  <c r="F158"/>
  <c r="H158" s="1"/>
  <c r="F157"/>
  <c r="H157" s="1"/>
  <c r="F155"/>
  <c r="H155" s="1"/>
  <c r="D154"/>
  <c r="G149"/>
  <c r="D149"/>
  <c r="G140"/>
  <c r="I140" s="1"/>
  <c r="D140"/>
  <c r="F128"/>
  <c r="D103"/>
  <c r="D96" s="1"/>
  <c r="D84" s="1"/>
  <c r="F87"/>
  <c r="D43"/>
  <c r="D33" s="1"/>
  <c r="F23"/>
  <c r="F14"/>
  <c r="I14" s="1"/>
  <c r="D14"/>
  <c r="D176" i="16"/>
  <c r="G176"/>
  <c r="J176" s="1"/>
  <c r="D165"/>
  <c r="H160"/>
  <c r="G160"/>
  <c r="D160"/>
  <c r="H152"/>
  <c r="D152"/>
  <c r="G138"/>
  <c r="H116"/>
  <c r="G116"/>
  <c r="D116"/>
  <c r="D106" s="1"/>
  <c r="D94" s="1"/>
  <c r="G97"/>
  <c r="G48"/>
  <c r="J48" s="1"/>
  <c r="D48"/>
  <c r="D34" s="1"/>
  <c r="G24"/>
  <c r="D21"/>
  <c r="D14"/>
  <c r="I23" i="17" l="1"/>
  <c r="F22"/>
  <c r="I22" s="1"/>
  <c r="F86"/>
  <c r="I86" s="1"/>
  <c r="I87"/>
  <c r="F127"/>
  <c r="I127" s="1"/>
  <c r="I128"/>
  <c r="J160" i="16"/>
  <c r="J97"/>
  <c r="G96"/>
  <c r="J96" s="1"/>
  <c r="G137"/>
  <c r="J137" s="1"/>
  <c r="J138"/>
  <c r="J24"/>
  <c r="G23"/>
  <c r="J23" s="1"/>
  <c r="D144"/>
  <c r="D135" s="1"/>
  <c r="D93" s="1"/>
  <c r="G152"/>
  <c r="G144" s="1"/>
  <c r="G106"/>
  <c r="J116"/>
  <c r="H23" i="17"/>
  <c r="H128"/>
  <c r="H140"/>
  <c r="H127"/>
  <c r="H87"/>
  <c r="H86"/>
  <c r="H22"/>
  <c r="H14"/>
  <c r="I96" i="16"/>
  <c r="I14"/>
  <c r="I24"/>
  <c r="I97"/>
  <c r="I138"/>
  <c r="I160"/>
  <c r="I176"/>
  <c r="I152"/>
  <c r="I116"/>
  <c r="I48"/>
  <c r="D132" i="17"/>
  <c r="D125" s="1"/>
  <c r="D83" s="1"/>
  <c r="F132"/>
  <c r="D13"/>
  <c r="D13" i="16"/>
  <c r="G132" i="17"/>
  <c r="H144" i="16"/>
  <c r="J144" s="1"/>
  <c r="H106"/>
  <c r="G94"/>
  <c r="G34"/>
  <c r="F20" i="17"/>
  <c r="I20" s="1"/>
  <c r="F43"/>
  <c r="I43" s="1"/>
  <c r="F103"/>
  <c r="F149"/>
  <c r="I149" s="1"/>
  <c r="J152" i="16" l="1"/>
  <c r="I132" i="17"/>
  <c r="I103"/>
  <c r="F96"/>
  <c r="I96" s="1"/>
  <c r="J106" i="16"/>
  <c r="G13"/>
  <c r="J34"/>
  <c r="H149" i="17"/>
  <c r="F125"/>
  <c r="H132"/>
  <c r="H103"/>
  <c r="H20"/>
  <c r="I23" i="16"/>
  <c r="I21"/>
  <c r="I137"/>
  <c r="H43" i="17"/>
  <c r="I144" i="16"/>
  <c r="I106"/>
  <c r="I34"/>
  <c r="D153" i="17"/>
  <c r="D164" i="16"/>
  <c r="G125" i="17"/>
  <c r="F33"/>
  <c r="I33" s="1"/>
  <c r="H135" i="16"/>
  <c r="H94"/>
  <c r="J94" s="1"/>
  <c r="G135"/>
  <c r="J13" l="1"/>
  <c r="I13"/>
  <c r="I125" i="17"/>
  <c r="G93" i="16"/>
  <c r="G164" s="1"/>
  <c r="G165" s="1"/>
  <c r="J135"/>
  <c r="H125" i="17"/>
  <c r="H96"/>
  <c r="H33"/>
  <c r="I135" i="16"/>
  <c r="I94"/>
  <c r="H93"/>
  <c r="H164" s="1"/>
  <c r="D163" i="17"/>
  <c r="F13"/>
  <c r="I13" s="1"/>
  <c r="G83"/>
  <c r="F84"/>
  <c r="I84" s="1"/>
  <c r="J93" i="16" l="1"/>
  <c r="H165"/>
  <c r="J165" s="1"/>
  <c r="J164"/>
  <c r="J167"/>
  <c r="H84" i="17"/>
  <c r="H13"/>
  <c r="G153"/>
  <c r="I93" i="16"/>
  <c r="F163" i="17"/>
  <c r="I163" s="1"/>
  <c r="F83"/>
  <c r="H83" l="1"/>
  <c r="I83"/>
  <c r="H163"/>
  <c r="G154"/>
  <c r="I164" i="16"/>
  <c r="F153" i="17"/>
  <c r="I153" s="1"/>
  <c r="H153" l="1"/>
  <c r="I165" i="16"/>
  <c r="F154" i="17"/>
  <c r="I154" s="1"/>
  <c r="H154" l="1"/>
  <c r="I167" i="16"/>
  <c r="H156" i="17" l="1"/>
</calcChain>
</file>

<file path=xl/sharedStrings.xml><?xml version="1.0" encoding="utf-8"?>
<sst xmlns="http://schemas.openxmlformats.org/spreadsheetml/2006/main" count="1088" uniqueCount="339">
  <si>
    <t>1.</t>
  </si>
  <si>
    <t>электроэнергия</t>
  </si>
  <si>
    <t>теплоэнергия</t>
  </si>
  <si>
    <t>2.</t>
  </si>
  <si>
    <t>Ремонт, всего</t>
  </si>
  <si>
    <t>3.</t>
  </si>
  <si>
    <t>охрана труда и ТБ</t>
  </si>
  <si>
    <t>4.</t>
  </si>
  <si>
    <t>вывоз мусора</t>
  </si>
  <si>
    <t>5.</t>
  </si>
  <si>
    <t>6.</t>
  </si>
  <si>
    <t>канцелярские товары</t>
  </si>
  <si>
    <t>почтовые расходы</t>
  </si>
  <si>
    <t>информационные услуги</t>
  </si>
  <si>
    <t>7.</t>
  </si>
  <si>
    <t>локальный мониторинг</t>
  </si>
  <si>
    <t>аудиторские услуги</t>
  </si>
  <si>
    <t>услуги связи</t>
  </si>
  <si>
    <t>№ п/п</t>
  </si>
  <si>
    <t>ГСМ</t>
  </si>
  <si>
    <t>Затраты на оплату труда, всего</t>
  </si>
  <si>
    <t>заработная плата</t>
  </si>
  <si>
    <t>социальный налог</t>
  </si>
  <si>
    <t>1.1</t>
  </si>
  <si>
    <t>1.2</t>
  </si>
  <si>
    <t>Затраты на предоставление услуг, всего</t>
  </si>
  <si>
    <t>Материальные затраты, всего</t>
  </si>
  <si>
    <t>сырье и материалы</t>
  </si>
  <si>
    <t>1.3</t>
  </si>
  <si>
    <t>1.4</t>
  </si>
  <si>
    <t>амортизация</t>
  </si>
  <si>
    <t>дезинфекция, дератизация</t>
  </si>
  <si>
    <t>обязательные виды страхования</t>
  </si>
  <si>
    <t>платежи за эмиссию в окружающую среду</t>
  </si>
  <si>
    <t>услуги охраны</t>
  </si>
  <si>
    <t>5.1</t>
  </si>
  <si>
    <t>5.2</t>
  </si>
  <si>
    <t>5.3</t>
  </si>
  <si>
    <t>5.4</t>
  </si>
  <si>
    <t>5.5</t>
  </si>
  <si>
    <t>5.6</t>
  </si>
  <si>
    <t>5.7</t>
  </si>
  <si>
    <t>5.8</t>
  </si>
  <si>
    <t>оплата труда адм. персонала</t>
  </si>
  <si>
    <t>6.1</t>
  </si>
  <si>
    <t>6.2</t>
  </si>
  <si>
    <t>6.3</t>
  </si>
  <si>
    <t>6.4</t>
  </si>
  <si>
    <t>6.5</t>
  </si>
  <si>
    <t>услуги банка</t>
  </si>
  <si>
    <t>7.1</t>
  </si>
  <si>
    <t>7.2</t>
  </si>
  <si>
    <t>7.3</t>
  </si>
  <si>
    <t>7.4</t>
  </si>
  <si>
    <t>7.5</t>
  </si>
  <si>
    <t>аренда приемных пунктов</t>
  </si>
  <si>
    <t>прочие расходы</t>
  </si>
  <si>
    <t>Всего доходов</t>
  </si>
  <si>
    <t>Расходы периода, всего</t>
  </si>
  <si>
    <t xml:space="preserve">наименование показателей </t>
  </si>
  <si>
    <t>ед. изм.</t>
  </si>
  <si>
    <t>I</t>
  </si>
  <si>
    <t>т.тенге</t>
  </si>
  <si>
    <t>вода покупная</t>
  </si>
  <si>
    <t>2.1</t>
  </si>
  <si>
    <t>2.2</t>
  </si>
  <si>
    <t>Амортизация</t>
  </si>
  <si>
    <t xml:space="preserve">Прочие затраты, всего </t>
  </si>
  <si>
    <t xml:space="preserve">услуги связи </t>
  </si>
  <si>
    <t>охрана труда и техника безопасности</t>
  </si>
  <si>
    <t>II</t>
  </si>
  <si>
    <t>налоговые платежи</t>
  </si>
  <si>
    <t>коммунальные услуги</t>
  </si>
  <si>
    <t xml:space="preserve">социальный налог </t>
  </si>
  <si>
    <t>III</t>
  </si>
  <si>
    <t>IV</t>
  </si>
  <si>
    <t>V</t>
  </si>
  <si>
    <t>VI</t>
  </si>
  <si>
    <t>VII</t>
  </si>
  <si>
    <t>VIII</t>
  </si>
  <si>
    <t>тыс.м3</t>
  </si>
  <si>
    <t>IX</t>
  </si>
  <si>
    <t>%</t>
  </si>
  <si>
    <t>Тариф (без НДС)</t>
  </si>
  <si>
    <t>тенге/м3</t>
  </si>
  <si>
    <t>топливо</t>
  </si>
  <si>
    <t>периодическая печать</t>
  </si>
  <si>
    <t>заработная плата произв. персонала</t>
  </si>
  <si>
    <t>2.3</t>
  </si>
  <si>
    <t>2.4</t>
  </si>
  <si>
    <t>6.6</t>
  </si>
  <si>
    <t>обслуживание сигнализации</t>
  </si>
  <si>
    <t>расходы на сод. и обсл. ВТ</t>
  </si>
  <si>
    <t>командировочные расходы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</si>
  <si>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</si>
  <si>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</si>
  <si>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</si>
  <si>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</si>
  <si>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</si>
  <si>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</si>
  <si>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</si>
  <si>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</si>
  <si>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7.5.1</t>
  </si>
  <si>
    <t>обслуживание ККМ</t>
  </si>
  <si>
    <t>канцелярские расходы</t>
  </si>
  <si>
    <t>7.5.2</t>
  </si>
  <si>
    <t>7.5.3</t>
  </si>
  <si>
    <t>7.5.4</t>
  </si>
  <si>
    <t>7.5.5</t>
  </si>
  <si>
    <t>7.5.6</t>
  </si>
  <si>
    <t>тенге</t>
  </si>
  <si>
    <t>среднемесячная зарплата</t>
  </si>
  <si>
    <t>чел.</t>
  </si>
  <si>
    <t>численность произв. персонала</t>
  </si>
  <si>
    <t>заработная плата всп. персонала</t>
  </si>
  <si>
    <t>налог на ДПИ</t>
  </si>
  <si>
    <t>5.9</t>
  </si>
  <si>
    <t>расходы на сод. техсредств ВТ</t>
  </si>
  <si>
    <t>ликвидационный фонд</t>
  </si>
  <si>
    <t>услуги автотран. и механизмов</t>
  </si>
  <si>
    <t>услуги подъездных путей</t>
  </si>
  <si>
    <t>численность адм. персонала</t>
  </si>
  <si>
    <t>программное сопровождение</t>
  </si>
  <si>
    <t>численность персонала</t>
  </si>
  <si>
    <t>Расходы на сл. сбыта, всего</t>
  </si>
  <si>
    <t xml:space="preserve">расходы на сод. и обсл. ВТ  </t>
  </si>
  <si>
    <t>материал для опломбировнаия</t>
  </si>
  <si>
    <t>численность вспом. персонала</t>
  </si>
  <si>
    <t>1.5</t>
  </si>
  <si>
    <t>2.5</t>
  </si>
  <si>
    <t>обяз. професс. пенсионные взносы</t>
  </si>
  <si>
    <t>X</t>
  </si>
  <si>
    <t>XI</t>
  </si>
  <si>
    <t>обяз. проф. пенсионные взносы</t>
  </si>
  <si>
    <t>обучение</t>
  </si>
  <si>
    <t>техническое обслуживание</t>
  </si>
  <si>
    <t>7.5.7</t>
  </si>
  <si>
    <t>оплата врем. нетрудоспособности</t>
  </si>
  <si>
    <t>оценка имущества</t>
  </si>
  <si>
    <t>промывка отопительной системы</t>
  </si>
  <si>
    <t>услуги госстандарта</t>
  </si>
  <si>
    <t>шиномонтажные работы</t>
  </si>
  <si>
    <t>тех. освидетельствование</t>
  </si>
  <si>
    <t>составление актов дефектовки</t>
  </si>
  <si>
    <t>горизонтально-направленное бурение</t>
  </si>
  <si>
    <t>аттестация лаборатории</t>
  </si>
  <si>
    <t>Объем оказываемых услуг</t>
  </si>
  <si>
    <t xml:space="preserve"> - экологическое стархование</t>
  </si>
  <si>
    <t xml:space="preserve"> - страхование ГПО владельцев транспортных средств</t>
  </si>
  <si>
    <t xml:space="preserve"> - страхование работника от несчастного случая при исполнении им трудовых обязаннностей</t>
  </si>
  <si>
    <t xml:space="preserve"> - страхование ГПО владельцев объектов, деятельность которых связана с опасностью причинения вреда третьим лицам</t>
  </si>
  <si>
    <t xml:space="preserve"> - страхование работников</t>
  </si>
  <si>
    <t xml:space="preserve"> - социальное медицинское страхование</t>
  </si>
  <si>
    <t>8.</t>
  </si>
  <si>
    <t>9.</t>
  </si>
  <si>
    <t>Выплата основного долга по кредиту ЕБРР</t>
  </si>
  <si>
    <t>1.6</t>
  </si>
  <si>
    <t>2.6</t>
  </si>
  <si>
    <t>плата за пользование природными ресурсами</t>
  </si>
  <si>
    <t>обслуживание охранной и пожарной сигнализации</t>
  </si>
  <si>
    <t>снятие архивных данных с расходомеров</t>
  </si>
  <si>
    <t>расходы на содержание техсредств (ВТ)</t>
  </si>
  <si>
    <t>услуги автотранспорта и механизмов</t>
  </si>
  <si>
    <t>утилизация отработанных шин, промасленной ветоши, отработанных фильтров и древесных опилок</t>
  </si>
  <si>
    <t>услуги в области инжиниринга проектные</t>
  </si>
  <si>
    <t>энергоаудит</t>
  </si>
  <si>
    <t>испытание электрооборудования и заземленных устройств</t>
  </si>
  <si>
    <t>разработка проектов ПДС и ПДВ</t>
  </si>
  <si>
    <t>технический осмотр автотранспортных средств</t>
  </si>
  <si>
    <t>другие затраты</t>
  </si>
  <si>
    <t>поверка счетчиков электроэнергии и транформаторов тока</t>
  </si>
  <si>
    <t>разработка паспортов отходов</t>
  </si>
  <si>
    <t>доступ к системе мониторинга автотранспорта</t>
  </si>
  <si>
    <t>промывка и опрессовка системы отопления</t>
  </si>
  <si>
    <t>демонтаж, поверка и монтаж приборов учета</t>
  </si>
  <si>
    <t>расходы на содержание и обслуживание ВТ</t>
  </si>
  <si>
    <t>снятие архивных данных с теплосчетчика</t>
  </si>
  <si>
    <t>содержание сайта предприятия</t>
  </si>
  <si>
    <t>составление актов дефектовки основных средств</t>
  </si>
  <si>
    <t>утилизация вычислительной техники</t>
  </si>
  <si>
    <t>инкассация</t>
  </si>
  <si>
    <t xml:space="preserve">расходы на содержание и обслуживание ВТ  </t>
  </si>
  <si>
    <t>Расходы по реализации, всего</t>
  </si>
  <si>
    <t>проведение анализов питьевой воды</t>
  </si>
  <si>
    <t>ремонт основных средств</t>
  </si>
  <si>
    <t>оплата временной нетрудоспособности</t>
  </si>
  <si>
    <t>прочие</t>
  </si>
  <si>
    <t>экспертиза (определение хлора)</t>
  </si>
  <si>
    <t>испытание и анализ э/сетей</t>
  </si>
  <si>
    <t>поверка защитных средств</t>
  </si>
  <si>
    <t>разработка проектов ПДС, ПДВ</t>
  </si>
  <si>
    <t>доступ к системе мониторинга</t>
  </si>
  <si>
    <t>ремонт ОС</t>
  </si>
  <si>
    <t>оформление землеустроительных актов</t>
  </si>
  <si>
    <t>инвентаризация маслонаполненного э/обор.</t>
  </si>
  <si>
    <t>составление проектов санит. охраны</t>
  </si>
  <si>
    <t>услуги по определению эл. магнитной совместимости</t>
  </si>
  <si>
    <t>содержание и техническое обслуживание</t>
  </si>
  <si>
    <t>инвентаризация выбросов парниковых газов</t>
  </si>
  <si>
    <t>бурение наблюдательной  скважины на накопителе</t>
  </si>
  <si>
    <t xml:space="preserve">экспертиза </t>
  </si>
  <si>
    <t xml:space="preserve"> - экологическое страхование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</si>
  <si>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</si>
  <si>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</si>
  <si>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</si>
  <si>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</si>
  <si>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</si>
  <si>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</si>
  <si>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</si>
  <si>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</si>
  <si>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</si>
  <si>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5.9.10</t>
  </si>
  <si>
    <t>5.9.11</t>
  </si>
  <si>
    <t>5.9.12</t>
  </si>
  <si>
    <t>5.9.13</t>
  </si>
  <si>
    <t>5.9.14</t>
  </si>
  <si>
    <t>5.9.15</t>
  </si>
  <si>
    <t>5.9.16</t>
  </si>
  <si>
    <t>5.9.17</t>
  </si>
  <si>
    <t>5.9.18</t>
  </si>
  <si>
    <t>5.9.19</t>
  </si>
  <si>
    <t>5.9.20</t>
  </si>
  <si>
    <t>5.9.21</t>
  </si>
  <si>
    <t>5.9.22</t>
  </si>
  <si>
    <t>5.9.23</t>
  </si>
  <si>
    <t>5.9.24</t>
  </si>
  <si>
    <t>5.9.25</t>
  </si>
  <si>
    <t>5.9.26</t>
  </si>
  <si>
    <t>5.9.27</t>
  </si>
  <si>
    <t>5.9.28</t>
  </si>
  <si>
    <t>5.9.29</t>
  </si>
  <si>
    <t>5.9.30</t>
  </si>
  <si>
    <t>5.9.31</t>
  </si>
  <si>
    <t>5.9.32</t>
  </si>
  <si>
    <t>5.9.33</t>
  </si>
  <si>
    <t>5.9.34</t>
  </si>
  <si>
    <t>5.9.35</t>
  </si>
  <si>
    <t>5.9.36</t>
  </si>
  <si>
    <t>5.9.37</t>
  </si>
  <si>
    <t>5.9.38</t>
  </si>
  <si>
    <t>5.9.39</t>
  </si>
  <si>
    <t>5.9.40</t>
  </si>
  <si>
    <t>5.9.41</t>
  </si>
  <si>
    <t>5.9.42</t>
  </si>
  <si>
    <t>разработка программы управления отходами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</si>
  <si>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</si>
  <si>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</si>
  <si>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</si>
  <si>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</si>
  <si>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</si>
  <si>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</si>
  <si>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</si>
  <si>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</si>
  <si>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</si>
  <si>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</si>
  <si>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</si>
  <si>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</si>
  <si>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</si>
  <si>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</si>
  <si>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5.7.15</t>
  </si>
  <si>
    <t>5.7.16</t>
  </si>
  <si>
    <t>5.7.17</t>
  </si>
  <si>
    <t>5.7.18</t>
  </si>
  <si>
    <t>5.7.19</t>
  </si>
  <si>
    <t>5.7.20</t>
  </si>
  <si>
    <t>5.7.21</t>
  </si>
  <si>
    <t>5.7.22</t>
  </si>
  <si>
    <t>5.7.23</t>
  </si>
  <si>
    <t>5.7.24</t>
  </si>
  <si>
    <t>5.7.25</t>
  </si>
  <si>
    <t>5.7.26</t>
  </si>
  <si>
    <t>5.7.27</t>
  </si>
  <si>
    <t>5.7.28</t>
  </si>
  <si>
    <t>5.7.29</t>
  </si>
  <si>
    <t>5.7.30</t>
  </si>
  <si>
    <t>5.7.31</t>
  </si>
  <si>
    <t>5.7.32</t>
  </si>
  <si>
    <t>5.7.33</t>
  </si>
  <si>
    <t>5.7.34</t>
  </si>
  <si>
    <t>5.7.35</t>
  </si>
  <si>
    <t>5.7.36</t>
  </si>
  <si>
    <t>5.7.37</t>
  </si>
  <si>
    <t>Выплата основного долга по бюджетному кредиту "Нурлы Жол"</t>
  </si>
  <si>
    <t xml:space="preserve"> - по кредиту ЕБРР</t>
  </si>
  <si>
    <t xml:space="preserve"> - по бюджетному кредиту "Нурлы Жол"</t>
  </si>
  <si>
    <t>Обслуживание кредита (комиссии) ЕБРР</t>
  </si>
  <si>
    <t>Расходы на выплату вознаграждений</t>
  </si>
  <si>
    <t>Всего затрат на предоставление услуг</t>
  </si>
  <si>
    <t>Доход (прибыль)</t>
  </si>
  <si>
    <t>Регулируемая база задействованных активов (РБА)</t>
  </si>
  <si>
    <t>Общие и административные расходы, всего</t>
  </si>
  <si>
    <t>Нормативные технические потери</t>
  </si>
  <si>
    <t xml:space="preserve"> - земельный налог</t>
  </si>
  <si>
    <t xml:space="preserve"> - имущественный налог</t>
  </si>
  <si>
    <t xml:space="preserve"> - транспортный налог</t>
  </si>
  <si>
    <t xml:space="preserve"> - плата за пользование РЧС</t>
  </si>
  <si>
    <t>наименование показателей</t>
  </si>
  <si>
    <t>поверка средств измерений (манометры)</t>
  </si>
  <si>
    <t>заработная плата персонала</t>
  </si>
  <si>
    <t xml:space="preserve">  - прибыль на реализацию инвестпрограммы</t>
  </si>
  <si>
    <t xml:space="preserve">  - переменная часть прибыли, с учетом критериев </t>
  </si>
  <si>
    <t>испытание э/оборудования и заземленных устройств</t>
  </si>
  <si>
    <t>экспертиза промбезопасности технических устройств</t>
  </si>
  <si>
    <t>поверка счетчиков э/энергии и транформаторов тока</t>
  </si>
  <si>
    <t>принято                          в тарифе                  на 2018 год</t>
  </si>
  <si>
    <t xml:space="preserve">отклонение факт к принято </t>
  </si>
  <si>
    <t>Недополученный доход</t>
  </si>
  <si>
    <t>компенсир. тариф</t>
  </si>
  <si>
    <t>И. о. начальника ПЭО</t>
  </si>
  <si>
    <t>Касымова Г. С.</t>
  </si>
  <si>
    <t xml:space="preserve">Другие затраты, всего </t>
  </si>
  <si>
    <t>5.10</t>
  </si>
  <si>
    <t>экспертиза пром. безопасности тех. устройств</t>
  </si>
  <si>
    <t>5.11</t>
  </si>
  <si>
    <t>6.4.1</t>
  </si>
  <si>
    <t>6.4.2</t>
  </si>
  <si>
    <t>6.4.3</t>
  </si>
  <si>
    <t>7.3.1</t>
  </si>
  <si>
    <t>7.3.2</t>
  </si>
  <si>
    <t>7.3.3</t>
  </si>
  <si>
    <t>7.3.4</t>
  </si>
  <si>
    <t>7.3.5</t>
  </si>
  <si>
    <t xml:space="preserve">Всего затрат </t>
  </si>
  <si>
    <t>Приложение 1</t>
  </si>
  <si>
    <t>к Правилам утверждения</t>
  </si>
  <si>
    <t>предельного уровня тарифов</t>
  </si>
  <si>
    <t>(цен, ставок сборов) и тарифных</t>
  </si>
  <si>
    <t>смет на регулируемые услуги</t>
  </si>
  <si>
    <t>(товары, работы) субъектов</t>
  </si>
  <si>
    <t>естественных монополий</t>
  </si>
  <si>
    <t>принято в тарифе на 1 июня 2018 года</t>
  </si>
  <si>
    <t>причины отклонения</t>
  </si>
  <si>
    <t>отклонение, %</t>
  </si>
  <si>
    <t>фактически  на 1 июня 2018 года</t>
  </si>
  <si>
    <t>Сведения об исполнении тарифной сметы  на услуги по подаче воды по магистральным трубопроводам и распределительным сетям (вода питьевая) ГКП "Костанай-Су" акимата города Костаная ГУ "Отдел ЖКХ, пассажирского транспорта и автомобильных дорог акимата города Костаная" на 1 июня 2018 года</t>
  </si>
  <si>
    <t>Сведения об исполнении тарифной сметы  на услуги по отводу и очистке сточных вод ГКП "Костанай-Су" акимата города Костаная ГУ "Отдел ЖКХ, пассажирского транспорта и автомобильных дорог акимата города Костаная" на 1 июня 2018 года</t>
  </si>
  <si>
    <t>Сведения об исполнении тарифной сметы  на услуги по подаче воды по магистральным трубопроводам и распределительным сетям (вода техническая) ГКП "Костанай-Су" акимата города Костаная ГУ "Отдел ЖКХ, пассажирского транспорта и автомобильных дорог акимата города Костаная" на 1 июня 2018 года</t>
  </si>
  <si>
    <t>фактически                        на 1 июня 2017 года</t>
  </si>
  <si>
    <t>принято  в тарифе на 1 июня 2018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</si>
</sst>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9">
    <xf numFmtId="0" fontId="0" fillId="0" borderId="0" xfId="0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9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0" xfId="0" applyFont="1" applyFill="1"/>
    <xf numFmtId="0" fontId="8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3" fontId="1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/>
    <xf numFmtId="165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164" fontId="17" fillId="0" borderId="0" xfId="0" applyNumberFormat="1" applyFont="1" applyFill="1"/>
    <xf numFmtId="165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9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65" fontId="14" fillId="0" borderId="0" xfId="0" applyNumberFormat="1" applyFont="1" applyFill="1"/>
    <xf numFmtId="0" fontId="0" fillId="0" borderId="1" xfId="0" applyFill="1" applyBorder="1"/>
    <xf numFmtId="0" fontId="4" fillId="0" borderId="1" xfId="0" applyFont="1" applyFill="1" applyBorder="1"/>
    <xf numFmtId="0" fontId="14" fillId="0" borderId="1" xfId="0" applyFont="1" applyFill="1" applyBorder="1"/>
    <xf numFmtId="4" fontId="1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13" fillId="0" borderId="0" xfId="0" applyFont="1" applyFill="1" applyAlignment="1"/>
    <xf numFmtId="3" fontId="0" fillId="0" borderId="0" xfId="0" applyNumberFormat="1" applyFill="1"/>
    <xf numFmtId="16" fontId="14" fillId="0" borderId="0" xfId="0" applyNumberFormat="1" applyFont="1" applyFill="1"/>
    <xf numFmtId="0" fontId="1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/>
    <xf numFmtId="0" fontId="6" fillId="0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/>
    <xf numFmtId="0" fontId="9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topLeftCell="A137" workbookViewId="0">
      <selection activeCell="J119" sqref="J119"/>
    </sheetView>
  </sheetViews>
  <sheetFormatPr defaultRowHeight="15"/>
  <cols>
    <col min="1" max="1" width="4.42578125" style="40" customWidth="1"/>
    <col min="2" max="2" width="38" style="40" customWidth="1"/>
    <col min="3" max="3" width="7.42578125" style="40" customWidth="1"/>
    <col min="4" max="6" width="9.7109375" style="69" hidden="1" customWidth="1"/>
    <col min="7" max="7" width="10.85546875" style="69" customWidth="1"/>
    <col min="8" max="8" width="11" style="72" customWidth="1"/>
    <col min="9" max="9" width="10.28515625" style="71" hidden="1" customWidth="1"/>
    <col min="10" max="10" width="10.5703125" style="71" customWidth="1"/>
    <col min="11" max="11" width="10.5703125" style="40" customWidth="1"/>
    <col min="12" max="12" width="10.42578125" style="40" bestFit="1" customWidth="1"/>
    <col min="13" max="16384" width="9.140625" style="40"/>
  </cols>
  <sheetData>
    <row r="1" spans="1:11" s="117" customFormat="1" ht="12">
      <c r="A1" s="110"/>
      <c r="B1" s="110"/>
      <c r="C1" s="110"/>
      <c r="D1" s="116"/>
      <c r="E1" s="116"/>
      <c r="I1" s="95"/>
      <c r="J1" s="118" t="s">
        <v>323</v>
      </c>
    </row>
    <row r="2" spans="1:11" s="119" customFormat="1" ht="12">
      <c r="A2" s="96"/>
      <c r="B2" s="96"/>
      <c r="C2" s="96"/>
      <c r="D2" s="116"/>
      <c r="E2" s="116"/>
      <c r="I2" s="101"/>
      <c r="J2" s="118" t="s">
        <v>324</v>
      </c>
    </row>
    <row r="3" spans="1:11" s="119" customFormat="1" ht="12">
      <c r="A3" s="96"/>
      <c r="B3" s="96"/>
      <c r="C3" s="96"/>
      <c r="D3" s="116"/>
      <c r="E3" s="116"/>
      <c r="I3" s="101"/>
      <c r="J3" s="118" t="s">
        <v>325</v>
      </c>
    </row>
    <row r="4" spans="1:11" s="119" customFormat="1" ht="12">
      <c r="A4" s="96"/>
      <c r="B4" s="96"/>
      <c r="C4" s="96"/>
      <c r="D4" s="116"/>
      <c r="E4" s="116"/>
      <c r="I4" s="101"/>
      <c r="J4" s="118" t="s">
        <v>326</v>
      </c>
    </row>
    <row r="5" spans="1:11" s="119" customFormat="1" ht="12">
      <c r="A5" s="96"/>
      <c r="B5" s="96"/>
      <c r="C5" s="96"/>
      <c r="D5" s="116"/>
      <c r="E5" s="116"/>
      <c r="I5" s="101"/>
      <c r="J5" s="118" t="s">
        <v>327</v>
      </c>
    </row>
    <row r="6" spans="1:11" s="119" customFormat="1" ht="12">
      <c r="A6" s="96"/>
      <c r="B6" s="96"/>
      <c r="C6" s="96"/>
      <c r="D6" s="116"/>
      <c r="E6" s="116"/>
      <c r="I6" s="101"/>
      <c r="J6" s="118" t="s">
        <v>328</v>
      </c>
    </row>
    <row r="7" spans="1:11" s="119" customFormat="1" ht="12">
      <c r="A7" s="96"/>
      <c r="B7" s="96"/>
      <c r="C7" s="96"/>
      <c r="D7" s="116"/>
      <c r="E7" s="116"/>
      <c r="I7" s="101"/>
      <c r="J7" s="118" t="s">
        <v>329</v>
      </c>
    </row>
    <row r="8" spans="1:11" s="119" customFormat="1" ht="12">
      <c r="A8" s="96"/>
      <c r="B8" s="96"/>
      <c r="C8" s="96"/>
      <c r="D8" s="116"/>
      <c r="E8" s="116"/>
      <c r="F8" s="118"/>
      <c r="G8" s="101"/>
      <c r="H8" s="118"/>
    </row>
    <row r="9" spans="1:11" s="119" customFormat="1" ht="36.75" customHeight="1">
      <c r="A9" s="112" t="s">
        <v>334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12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1" ht="12" customHeight="1">
      <c r="A11" s="106" t="s">
        <v>18</v>
      </c>
      <c r="B11" s="106" t="s">
        <v>59</v>
      </c>
      <c r="C11" s="106" t="s">
        <v>60</v>
      </c>
      <c r="D11" s="107" t="s">
        <v>304</v>
      </c>
      <c r="E11" s="107" t="s">
        <v>304</v>
      </c>
      <c r="F11" s="107" t="s">
        <v>307</v>
      </c>
      <c r="G11" s="107" t="s">
        <v>330</v>
      </c>
      <c r="H11" s="107" t="s">
        <v>333</v>
      </c>
      <c r="I11" s="107" t="s">
        <v>305</v>
      </c>
      <c r="J11" s="107" t="s">
        <v>332</v>
      </c>
      <c r="K11" s="121" t="s">
        <v>331</v>
      </c>
    </row>
    <row r="12" spans="1:11" ht="36.75" customHeight="1">
      <c r="A12" s="106"/>
      <c r="B12" s="106"/>
      <c r="C12" s="106"/>
      <c r="D12" s="106"/>
      <c r="E12" s="106"/>
      <c r="F12" s="106"/>
      <c r="G12" s="106"/>
      <c r="H12" s="106"/>
      <c r="I12" s="107"/>
      <c r="J12" s="107"/>
      <c r="K12" s="121"/>
    </row>
    <row r="13" spans="1:11" ht="12.75" customHeight="1">
      <c r="A13" s="92" t="s">
        <v>61</v>
      </c>
      <c r="B13" s="94" t="s">
        <v>25</v>
      </c>
      <c r="C13" s="92" t="s">
        <v>62</v>
      </c>
      <c r="D13" s="41">
        <f t="shared" ref="D13" si="0">D14+D21+D32+D33+D34</f>
        <v>1379341.4</v>
      </c>
      <c r="E13" s="41"/>
      <c r="F13" s="21">
        <f t="shared" ref="F13" si="1">F14+F21+F32+F33+F34</f>
        <v>1163272.8900000001</v>
      </c>
      <c r="G13" s="41">
        <f>G14+G21+G32+G33+G34</f>
        <v>520708.45583333337</v>
      </c>
      <c r="H13" s="41">
        <f>H14+H21+H32+H33+H34</f>
        <v>587655</v>
      </c>
      <c r="I13" s="120">
        <f>(H13-G13)/G13*100</f>
        <v>12.85681909265838</v>
      </c>
      <c r="J13" s="26">
        <f>(H13/G13*100)-100</f>
        <v>12.856819092658384</v>
      </c>
      <c r="K13" s="81"/>
    </row>
    <row r="14" spans="1:11" ht="12" customHeight="1">
      <c r="A14" s="93" t="s">
        <v>0</v>
      </c>
      <c r="B14" s="43" t="s">
        <v>26</v>
      </c>
      <c r="C14" s="92" t="s">
        <v>62</v>
      </c>
      <c r="D14" s="41">
        <f t="shared" ref="D14" si="2">D15+D16+D17+D18+D19+D20</f>
        <v>435782.5</v>
      </c>
      <c r="E14" s="41"/>
      <c r="F14" s="21">
        <f t="shared" ref="F14" si="3">F15+F16+F17+F18+F19+F20</f>
        <v>336935.93999999994</v>
      </c>
      <c r="G14" s="41">
        <f>G15+G16+G17+G18+G19+G20</f>
        <v>156864.40166666667</v>
      </c>
      <c r="H14" s="41">
        <f>H15+H16+H17+H18+H19+H20</f>
        <v>161159</v>
      </c>
      <c r="I14" s="31">
        <f t="shared" ref="I14:I79" si="4">H14-G14</f>
        <v>4294.5983333333279</v>
      </c>
      <c r="J14" s="26">
        <f t="shared" ref="J14:J79" si="5">(H14/G14*100)-100</f>
        <v>2.7377775248582168</v>
      </c>
      <c r="K14" s="81"/>
    </row>
    <row r="15" spans="1:11" ht="12.75" customHeight="1">
      <c r="A15" s="44" t="s">
        <v>23</v>
      </c>
      <c r="B15" s="45" t="s">
        <v>27</v>
      </c>
      <c r="C15" s="46" t="s">
        <v>62</v>
      </c>
      <c r="D15" s="47">
        <v>15963.2</v>
      </c>
      <c r="E15" s="47"/>
      <c r="F15" s="24">
        <v>15203</v>
      </c>
      <c r="G15" s="47">
        <f>(D15/12*2)+(F15/12*3)</f>
        <v>6461.2833333333328</v>
      </c>
      <c r="H15" s="48">
        <v>7357.2</v>
      </c>
      <c r="I15" s="25">
        <f>H15-G15</f>
        <v>895.91666666666697</v>
      </c>
      <c r="J15" s="24">
        <f t="shared" si="5"/>
        <v>13.865924468049442</v>
      </c>
      <c r="K15" s="81"/>
    </row>
    <row r="16" spans="1:11" ht="12.75" customHeight="1">
      <c r="A16" s="44" t="s">
        <v>24</v>
      </c>
      <c r="B16" s="45" t="s">
        <v>19</v>
      </c>
      <c r="C16" s="46" t="s">
        <v>62</v>
      </c>
      <c r="D16" s="47">
        <v>54967</v>
      </c>
      <c r="E16" s="47"/>
      <c r="F16" s="24">
        <v>51888.84</v>
      </c>
      <c r="G16" s="47">
        <f t="shared" ref="G16:G20" si="6">(D16/12*2)+(F16/12*3)</f>
        <v>22133.376666666663</v>
      </c>
      <c r="H16" s="48">
        <v>26396.7</v>
      </c>
      <c r="I16" s="25">
        <f t="shared" si="4"/>
        <v>4263.3233333333374</v>
      </c>
      <c r="J16" s="24">
        <f t="shared" si="5"/>
        <v>19.26196530036917</v>
      </c>
      <c r="K16" s="81"/>
    </row>
    <row r="17" spans="1:12" ht="12.75" customHeight="1">
      <c r="A17" s="44" t="s">
        <v>28</v>
      </c>
      <c r="B17" s="45" t="s">
        <v>1</v>
      </c>
      <c r="C17" s="46" t="s">
        <v>62</v>
      </c>
      <c r="D17" s="47">
        <v>281736.3</v>
      </c>
      <c r="E17" s="47"/>
      <c r="F17" s="24">
        <v>209238.3</v>
      </c>
      <c r="G17" s="47">
        <f t="shared" si="6"/>
        <v>99265.625</v>
      </c>
      <c r="H17" s="48">
        <v>84392.9</v>
      </c>
      <c r="I17" s="25">
        <f t="shared" si="4"/>
        <v>-14872.725000000006</v>
      </c>
      <c r="J17" s="24">
        <f t="shared" si="5"/>
        <v>-14.98275460412404</v>
      </c>
      <c r="K17" s="81"/>
    </row>
    <row r="18" spans="1:12" ht="12.75" customHeight="1">
      <c r="A18" s="44" t="s">
        <v>29</v>
      </c>
      <c r="B18" s="45" t="s">
        <v>2</v>
      </c>
      <c r="C18" s="46" t="s">
        <v>62</v>
      </c>
      <c r="D18" s="47">
        <v>69261.399999999994</v>
      </c>
      <c r="E18" s="47"/>
      <c r="F18" s="24">
        <v>47491.1</v>
      </c>
      <c r="G18" s="47">
        <f t="shared" si="6"/>
        <v>23416.341666666667</v>
      </c>
      <c r="H18" s="48">
        <v>37659</v>
      </c>
      <c r="I18" s="25">
        <f t="shared" si="4"/>
        <v>14242.658333333333</v>
      </c>
      <c r="J18" s="24">
        <f t="shared" si="5"/>
        <v>60.823584384267235</v>
      </c>
      <c r="K18" s="81"/>
    </row>
    <row r="19" spans="1:12" ht="12.75" customHeight="1">
      <c r="A19" s="44" t="s">
        <v>128</v>
      </c>
      <c r="B19" s="45" t="s">
        <v>63</v>
      </c>
      <c r="C19" s="46" t="s">
        <v>62</v>
      </c>
      <c r="D19" s="47">
        <v>13692.8</v>
      </c>
      <c r="E19" s="47"/>
      <c r="F19" s="24">
        <v>12960.6</v>
      </c>
      <c r="G19" s="47">
        <f t="shared" si="6"/>
        <v>5522.2833333333328</v>
      </c>
      <c r="H19" s="48">
        <v>5246.5</v>
      </c>
      <c r="I19" s="25">
        <f t="shared" si="4"/>
        <v>-275.78333333333285</v>
      </c>
      <c r="J19" s="24">
        <f t="shared" si="5"/>
        <v>-4.9940091206234172</v>
      </c>
      <c r="K19" s="81"/>
    </row>
    <row r="20" spans="1:12" ht="12.75" customHeight="1">
      <c r="A20" s="44" t="s">
        <v>156</v>
      </c>
      <c r="B20" s="45" t="s">
        <v>85</v>
      </c>
      <c r="C20" s="46" t="s">
        <v>62</v>
      </c>
      <c r="D20" s="47">
        <v>161.80000000000001</v>
      </c>
      <c r="E20" s="47"/>
      <c r="F20" s="24">
        <v>154.1</v>
      </c>
      <c r="G20" s="47">
        <f t="shared" si="6"/>
        <v>65.491666666666674</v>
      </c>
      <c r="H20" s="48">
        <v>106.7</v>
      </c>
      <c r="I20" s="25">
        <f t="shared" si="4"/>
        <v>41.208333333333329</v>
      </c>
      <c r="J20" s="24">
        <f t="shared" si="5"/>
        <v>62.921491283878339</v>
      </c>
      <c r="K20" s="81"/>
    </row>
    <row r="21" spans="1:12" ht="12.75" customHeight="1">
      <c r="A21" s="93" t="s">
        <v>3</v>
      </c>
      <c r="B21" s="43" t="s">
        <v>20</v>
      </c>
      <c r="C21" s="92" t="s">
        <v>62</v>
      </c>
      <c r="D21" s="41">
        <f t="shared" ref="D21" si="7">D22+D25+D26+D27+D30+D31</f>
        <v>341778.5</v>
      </c>
      <c r="E21" s="41"/>
      <c r="F21" s="21">
        <f t="shared" ref="F21" si="8">F22+F25+F26+F27+F30+F31</f>
        <v>391928.29999999993</v>
      </c>
      <c r="G21" s="41">
        <f>G22+G25+G26+G27+G30+G31</f>
        <v>154945.15833333333</v>
      </c>
      <c r="H21" s="41">
        <f>H22+H25+H26+H27+H30+H31</f>
        <v>164571.1</v>
      </c>
      <c r="I21" s="31">
        <f t="shared" si="4"/>
        <v>9625.9416666666802</v>
      </c>
      <c r="J21" s="26">
        <f t="shared" si="5"/>
        <v>6.2124830296138782</v>
      </c>
      <c r="K21" s="81"/>
    </row>
    <row r="22" spans="1:12" ht="12.75" customHeight="1">
      <c r="A22" s="44" t="s">
        <v>64</v>
      </c>
      <c r="B22" s="45" t="s">
        <v>87</v>
      </c>
      <c r="C22" s="46" t="s">
        <v>62</v>
      </c>
      <c r="D22" s="47">
        <v>306105</v>
      </c>
      <c r="E22" s="47"/>
      <c r="F22" s="24">
        <v>347955.1</v>
      </c>
      <c r="G22" s="47">
        <f>(D22/12*2)+(F22/12*3)</f>
        <v>138006.27499999999</v>
      </c>
      <c r="H22" s="48">
        <v>148605.5</v>
      </c>
      <c r="I22" s="25">
        <f t="shared" si="4"/>
        <v>10599.225000000006</v>
      </c>
      <c r="J22" s="24">
        <f t="shared" si="5"/>
        <v>7.6802485973916674</v>
      </c>
      <c r="K22" s="81"/>
    </row>
    <row r="23" spans="1:12" ht="12.75" customHeight="1">
      <c r="A23" s="44"/>
      <c r="B23" s="45" t="s">
        <v>111</v>
      </c>
      <c r="C23" s="46" t="s">
        <v>110</v>
      </c>
      <c r="D23" s="49">
        <f>D22/D24/12*1000</f>
        <v>89819.54225352114</v>
      </c>
      <c r="E23" s="49"/>
      <c r="F23" s="25">
        <f>F22/F24/12*1000</f>
        <v>102099.50117370892</v>
      </c>
      <c r="G23" s="23">
        <f>G22/G24/5*1000</f>
        <v>97187.517605633795</v>
      </c>
      <c r="H23" s="50">
        <f>H22/H24/5*1000</f>
        <v>104651.76056338027</v>
      </c>
      <c r="I23" s="25">
        <f t="shared" si="4"/>
        <v>7464.2429577464791</v>
      </c>
      <c r="J23" s="24">
        <f t="shared" si="5"/>
        <v>7.6802485973916674</v>
      </c>
      <c r="K23" s="81"/>
    </row>
    <row r="24" spans="1:12" ht="12.75" customHeight="1">
      <c r="A24" s="44"/>
      <c r="B24" s="45" t="s">
        <v>113</v>
      </c>
      <c r="C24" s="46" t="s">
        <v>112</v>
      </c>
      <c r="D24" s="49">
        <v>284</v>
      </c>
      <c r="E24" s="49"/>
      <c r="F24" s="25">
        <v>284</v>
      </c>
      <c r="G24" s="49">
        <f>D24</f>
        <v>284</v>
      </c>
      <c r="H24" s="50">
        <v>284</v>
      </c>
      <c r="I24" s="25">
        <f t="shared" si="4"/>
        <v>0</v>
      </c>
      <c r="J24" s="24">
        <f t="shared" si="5"/>
        <v>0</v>
      </c>
      <c r="K24" s="81"/>
    </row>
    <row r="25" spans="1:12" ht="12.75" customHeight="1">
      <c r="A25" s="44" t="s">
        <v>65</v>
      </c>
      <c r="B25" s="45" t="s">
        <v>22</v>
      </c>
      <c r="C25" s="46" t="s">
        <v>62</v>
      </c>
      <c r="D25" s="47">
        <v>30304.400000000001</v>
      </c>
      <c r="E25" s="47"/>
      <c r="F25" s="24">
        <v>34447.599999999999</v>
      </c>
      <c r="G25" s="47">
        <f>(D25/12*2)+(F25/12*3)</f>
        <v>13662.633333333333</v>
      </c>
      <c r="H25" s="48">
        <v>13314.2</v>
      </c>
      <c r="I25" s="25">
        <f t="shared" si="4"/>
        <v>-348.43333333333248</v>
      </c>
      <c r="J25" s="24">
        <f t="shared" si="5"/>
        <v>-2.5502648342559553</v>
      </c>
      <c r="K25" s="81"/>
    </row>
    <row r="26" spans="1:12" ht="12.75" customHeight="1">
      <c r="A26" s="44" t="s">
        <v>88</v>
      </c>
      <c r="B26" s="45" t="s">
        <v>130</v>
      </c>
      <c r="C26" s="46" t="s">
        <v>62</v>
      </c>
      <c r="D26" s="47">
        <v>5369.1</v>
      </c>
      <c r="E26" s="47"/>
      <c r="F26" s="24">
        <v>9525.6</v>
      </c>
      <c r="G26" s="47">
        <f>(D26/12*2)+(F26/12*3)</f>
        <v>3276.25</v>
      </c>
      <c r="H26" s="48">
        <v>2651.4</v>
      </c>
      <c r="I26" s="25">
        <f t="shared" si="4"/>
        <v>-624.84999999999991</v>
      </c>
      <c r="J26" s="24">
        <f t="shared" si="5"/>
        <v>-19.072109881724529</v>
      </c>
      <c r="K26" s="81"/>
    </row>
    <row r="27" spans="1:12" ht="12.75" hidden="1" customHeight="1">
      <c r="A27" s="44" t="s">
        <v>89</v>
      </c>
      <c r="B27" s="45" t="s">
        <v>114</v>
      </c>
      <c r="C27" s="46" t="s">
        <v>62</v>
      </c>
      <c r="D27" s="47">
        <v>0</v>
      </c>
      <c r="E27" s="47"/>
      <c r="F27" s="24">
        <v>0</v>
      </c>
      <c r="G27" s="47">
        <f t="shared" ref="G27:G33" si="9">(D27/12*2)+(F27/12*3)</f>
        <v>0</v>
      </c>
      <c r="H27" s="51">
        <v>0</v>
      </c>
      <c r="I27" s="25">
        <f t="shared" si="4"/>
        <v>0</v>
      </c>
      <c r="J27" s="24" t="e">
        <f t="shared" si="5"/>
        <v>#DIV/0!</v>
      </c>
      <c r="K27" s="81"/>
    </row>
    <row r="28" spans="1:12" ht="12.75" hidden="1" customHeight="1">
      <c r="A28" s="44"/>
      <c r="B28" s="45" t="s">
        <v>111</v>
      </c>
      <c r="C28" s="46" t="s">
        <v>110</v>
      </c>
      <c r="D28" s="47">
        <v>0</v>
      </c>
      <c r="E28" s="47"/>
      <c r="F28" s="24">
        <v>0</v>
      </c>
      <c r="G28" s="47">
        <f t="shared" si="9"/>
        <v>0</v>
      </c>
      <c r="H28" s="51">
        <v>0</v>
      </c>
      <c r="I28" s="25">
        <f t="shared" si="4"/>
        <v>0</v>
      </c>
      <c r="J28" s="24" t="e">
        <f t="shared" si="5"/>
        <v>#DIV/0!</v>
      </c>
      <c r="K28" s="81"/>
    </row>
    <row r="29" spans="1:12" ht="12.75" hidden="1" customHeight="1">
      <c r="A29" s="44"/>
      <c r="B29" s="45" t="s">
        <v>127</v>
      </c>
      <c r="C29" s="46" t="s">
        <v>112</v>
      </c>
      <c r="D29" s="47">
        <v>0</v>
      </c>
      <c r="E29" s="47"/>
      <c r="F29" s="24">
        <v>0</v>
      </c>
      <c r="G29" s="47">
        <f t="shared" si="9"/>
        <v>0</v>
      </c>
      <c r="H29" s="51">
        <v>0</v>
      </c>
      <c r="I29" s="25">
        <f t="shared" si="4"/>
        <v>0</v>
      </c>
      <c r="J29" s="24" t="e">
        <f t="shared" si="5"/>
        <v>#DIV/0!</v>
      </c>
      <c r="K29" s="81"/>
    </row>
    <row r="30" spans="1:12" ht="12.75" hidden="1" customHeight="1">
      <c r="A30" s="44" t="s">
        <v>129</v>
      </c>
      <c r="B30" s="45" t="s">
        <v>22</v>
      </c>
      <c r="C30" s="46" t="s">
        <v>62</v>
      </c>
      <c r="D30" s="47">
        <v>0</v>
      </c>
      <c r="E30" s="47"/>
      <c r="F30" s="24">
        <v>0</v>
      </c>
      <c r="G30" s="47">
        <f t="shared" si="9"/>
        <v>0</v>
      </c>
      <c r="H30" s="51">
        <v>0</v>
      </c>
      <c r="I30" s="25">
        <f t="shared" si="4"/>
        <v>0</v>
      </c>
      <c r="J30" s="24" t="e">
        <f t="shared" si="5"/>
        <v>#DIV/0!</v>
      </c>
      <c r="K30" s="81"/>
    </row>
    <row r="31" spans="1:12" ht="12.75" hidden="1" customHeight="1">
      <c r="A31" s="44" t="s">
        <v>157</v>
      </c>
      <c r="B31" s="45" t="s">
        <v>130</v>
      </c>
      <c r="C31" s="46" t="s">
        <v>62</v>
      </c>
      <c r="D31" s="47">
        <v>0</v>
      </c>
      <c r="E31" s="47"/>
      <c r="F31" s="24">
        <v>0</v>
      </c>
      <c r="G31" s="47">
        <f t="shared" si="9"/>
        <v>0</v>
      </c>
      <c r="H31" s="51">
        <v>0</v>
      </c>
      <c r="I31" s="25">
        <f t="shared" si="4"/>
        <v>0</v>
      </c>
      <c r="J31" s="24" t="e">
        <f t="shared" si="5"/>
        <v>#DIV/0!</v>
      </c>
      <c r="K31" s="81"/>
    </row>
    <row r="32" spans="1:12" s="53" customFormat="1" ht="12.75" customHeight="1">
      <c r="A32" s="93" t="s">
        <v>5</v>
      </c>
      <c r="B32" s="43" t="s">
        <v>66</v>
      </c>
      <c r="C32" s="92" t="s">
        <v>62</v>
      </c>
      <c r="D32" s="52">
        <v>465853.8</v>
      </c>
      <c r="E32" s="52"/>
      <c r="F32" s="26">
        <v>335926.2</v>
      </c>
      <c r="G32" s="26">
        <f t="shared" si="9"/>
        <v>161623.85</v>
      </c>
      <c r="H32" s="41">
        <v>214653.6</v>
      </c>
      <c r="I32" s="31">
        <f t="shared" si="4"/>
        <v>53029.75</v>
      </c>
      <c r="J32" s="26">
        <f t="shared" si="5"/>
        <v>32.810596950883166</v>
      </c>
      <c r="K32" s="122"/>
      <c r="L32" s="54"/>
    </row>
    <row r="33" spans="1:11" ht="12.75" customHeight="1">
      <c r="A33" s="93" t="s">
        <v>7</v>
      </c>
      <c r="B33" s="43" t="s">
        <v>4</v>
      </c>
      <c r="C33" s="92" t="s">
        <v>62</v>
      </c>
      <c r="D33" s="52">
        <v>72411.7</v>
      </c>
      <c r="E33" s="52"/>
      <c r="F33" s="26">
        <v>63365.599999999999</v>
      </c>
      <c r="G33" s="26">
        <f t="shared" si="9"/>
        <v>27910.016666666663</v>
      </c>
      <c r="H33" s="41">
        <v>20320.400000000001</v>
      </c>
      <c r="I33" s="31">
        <f t="shared" si="4"/>
        <v>-7589.6166666666613</v>
      </c>
      <c r="J33" s="26">
        <f t="shared" si="5"/>
        <v>-27.193164222402814</v>
      </c>
      <c r="K33" s="81"/>
    </row>
    <row r="34" spans="1:11" ht="12.75" customHeight="1">
      <c r="A34" s="93" t="s">
        <v>9</v>
      </c>
      <c r="B34" s="43" t="s">
        <v>67</v>
      </c>
      <c r="C34" s="92" t="s">
        <v>62</v>
      </c>
      <c r="D34" s="55">
        <f t="shared" ref="D34:G34" si="10">D35+D36+D37+D38+D39+D40+D41+D47+D48</f>
        <v>63514.899999999994</v>
      </c>
      <c r="E34" s="55"/>
      <c r="F34" s="27">
        <f t="shared" ref="F34" si="11">F35+F36+F37+F38+F39+F40+F41+F47+F48</f>
        <v>35116.85</v>
      </c>
      <c r="G34" s="55">
        <f t="shared" si="10"/>
        <v>19365.029166666671</v>
      </c>
      <c r="H34" s="55">
        <f>H35+H36+H37+H38+H39+H40+H41+H47+H48</f>
        <v>26950.9</v>
      </c>
      <c r="I34" s="31">
        <f t="shared" si="4"/>
        <v>7585.8708333333307</v>
      </c>
      <c r="J34" s="26">
        <f t="shared" si="5"/>
        <v>39.173041094051172</v>
      </c>
      <c r="K34" s="81"/>
    </row>
    <row r="35" spans="1:11" ht="12.75" customHeight="1">
      <c r="A35" s="44" t="s">
        <v>35</v>
      </c>
      <c r="B35" s="45" t="s">
        <v>68</v>
      </c>
      <c r="C35" s="46" t="s">
        <v>62</v>
      </c>
      <c r="D35" s="47">
        <v>193.5</v>
      </c>
      <c r="E35" s="47"/>
      <c r="F35" s="24">
        <v>160.1</v>
      </c>
      <c r="G35" s="47">
        <f>(D35/12*2)+(F35/12*3)</f>
        <v>72.275000000000006</v>
      </c>
      <c r="H35" s="48">
        <v>67</v>
      </c>
      <c r="I35" s="25">
        <f t="shared" si="4"/>
        <v>-5.2750000000000057</v>
      </c>
      <c r="J35" s="24">
        <f t="shared" si="5"/>
        <v>-7.2985126253891366</v>
      </c>
      <c r="K35" s="81"/>
    </row>
    <row r="36" spans="1:11" ht="12.75" customHeight="1">
      <c r="A36" s="44" t="s">
        <v>36</v>
      </c>
      <c r="B36" s="45" t="s">
        <v>34</v>
      </c>
      <c r="C36" s="46" t="s">
        <v>62</v>
      </c>
      <c r="D36" s="47">
        <v>11117.9</v>
      </c>
      <c r="E36" s="47"/>
      <c r="F36" s="24">
        <v>8819.7000000000007</v>
      </c>
      <c r="G36" s="47">
        <f t="shared" ref="G36:G47" si="12">(D36/12*2)+(F36/12*3)</f>
        <v>4057.9083333333338</v>
      </c>
      <c r="H36" s="48">
        <v>4170.8</v>
      </c>
      <c r="I36" s="25">
        <f t="shared" si="4"/>
        <v>112.89166666666642</v>
      </c>
      <c r="J36" s="24">
        <f t="shared" si="5"/>
        <v>2.7820161865000301</v>
      </c>
      <c r="K36" s="81"/>
    </row>
    <row r="37" spans="1:11" ht="12.75" customHeight="1">
      <c r="A37" s="44" t="s">
        <v>37</v>
      </c>
      <c r="B37" s="45" t="s">
        <v>31</v>
      </c>
      <c r="C37" s="46" t="s">
        <v>62</v>
      </c>
      <c r="D37" s="47">
        <v>60.2</v>
      </c>
      <c r="E37" s="47"/>
      <c r="F37" s="24">
        <v>41.1</v>
      </c>
      <c r="G37" s="47">
        <f t="shared" si="12"/>
        <v>20.308333333333334</v>
      </c>
      <c r="H37" s="48">
        <v>18.5</v>
      </c>
      <c r="I37" s="25">
        <f t="shared" si="4"/>
        <v>-1.8083333333333336</v>
      </c>
      <c r="J37" s="24">
        <f t="shared" si="5"/>
        <v>-8.9043906442347236</v>
      </c>
      <c r="K37" s="81"/>
    </row>
    <row r="38" spans="1:11" ht="12.75" customHeight="1">
      <c r="A38" s="44" t="s">
        <v>38</v>
      </c>
      <c r="B38" s="45" t="s">
        <v>69</v>
      </c>
      <c r="C38" s="46" t="s">
        <v>62</v>
      </c>
      <c r="D38" s="47">
        <v>5015.5</v>
      </c>
      <c r="E38" s="47"/>
      <c r="F38" s="24">
        <v>4776.7</v>
      </c>
      <c r="G38" s="47">
        <f t="shared" si="12"/>
        <v>2030.0916666666667</v>
      </c>
      <c r="H38" s="48">
        <v>2799.7</v>
      </c>
      <c r="I38" s="25">
        <f t="shared" si="4"/>
        <v>769.60833333333312</v>
      </c>
      <c r="J38" s="24">
        <f t="shared" si="5"/>
        <v>37.910028693285597</v>
      </c>
      <c r="K38" s="81"/>
    </row>
    <row r="39" spans="1:11" ht="12.75" customHeight="1">
      <c r="A39" s="44" t="s">
        <v>39</v>
      </c>
      <c r="B39" s="45" t="s">
        <v>158</v>
      </c>
      <c r="C39" s="46" t="s">
        <v>62</v>
      </c>
      <c r="D39" s="47">
        <v>852</v>
      </c>
      <c r="E39" s="47"/>
      <c r="F39" s="24">
        <v>955.5</v>
      </c>
      <c r="G39" s="47">
        <f t="shared" si="12"/>
        <v>380.875</v>
      </c>
      <c r="H39" s="48">
        <v>320.89999999999998</v>
      </c>
      <c r="I39" s="25">
        <f t="shared" si="4"/>
        <v>-59.975000000000023</v>
      </c>
      <c r="J39" s="24">
        <f t="shared" si="5"/>
        <v>-15.746636035444709</v>
      </c>
      <c r="K39" s="81"/>
    </row>
    <row r="40" spans="1:11" ht="12.75" customHeight="1">
      <c r="A40" s="44" t="s">
        <v>40</v>
      </c>
      <c r="B40" s="56" t="s">
        <v>115</v>
      </c>
      <c r="C40" s="46" t="s">
        <v>62</v>
      </c>
      <c r="D40" s="47">
        <v>18759</v>
      </c>
      <c r="E40" s="47"/>
      <c r="F40" s="24">
        <v>10891.2</v>
      </c>
      <c r="G40" s="47">
        <f t="shared" si="12"/>
        <v>5849.3</v>
      </c>
      <c r="H40" s="48">
        <v>2561.8000000000002</v>
      </c>
      <c r="I40" s="25">
        <f t="shared" si="4"/>
        <v>-3287.5</v>
      </c>
      <c r="J40" s="24">
        <f t="shared" si="5"/>
        <v>-56.203306378541015</v>
      </c>
      <c r="K40" s="81"/>
    </row>
    <row r="41" spans="1:11" ht="12.75" customHeight="1">
      <c r="A41" s="44" t="s">
        <v>41</v>
      </c>
      <c r="B41" s="45" t="s">
        <v>32</v>
      </c>
      <c r="C41" s="46" t="s">
        <v>62</v>
      </c>
      <c r="D41" s="47">
        <v>13992.6</v>
      </c>
      <c r="E41" s="47"/>
      <c r="F41" s="24">
        <v>6038</v>
      </c>
      <c r="G41" s="47">
        <f t="shared" si="12"/>
        <v>3841.6</v>
      </c>
      <c r="H41" s="48">
        <v>5178.3999999999996</v>
      </c>
      <c r="I41" s="25">
        <f t="shared" si="4"/>
        <v>1336.7999999999997</v>
      </c>
      <c r="J41" s="24">
        <f t="shared" si="5"/>
        <v>34.798000832986247</v>
      </c>
      <c r="K41" s="81"/>
    </row>
    <row r="42" spans="1:11" ht="12.75" hidden="1" customHeight="1">
      <c r="A42" s="44"/>
      <c r="B42" s="57" t="s">
        <v>201</v>
      </c>
      <c r="C42" s="46" t="s">
        <v>62</v>
      </c>
      <c r="D42" s="47"/>
      <c r="E42" s="47"/>
      <c r="F42" s="24"/>
      <c r="G42" s="47">
        <f t="shared" si="12"/>
        <v>0</v>
      </c>
      <c r="H42" s="48"/>
      <c r="I42" s="25">
        <f t="shared" si="4"/>
        <v>0</v>
      </c>
      <c r="J42" s="24" t="e">
        <f t="shared" si="5"/>
        <v>#DIV/0!</v>
      </c>
      <c r="K42" s="81"/>
    </row>
    <row r="43" spans="1:11" ht="12.75" hidden="1" customHeight="1">
      <c r="A43" s="44"/>
      <c r="B43" s="58" t="s">
        <v>148</v>
      </c>
      <c r="C43" s="46" t="s">
        <v>62</v>
      </c>
      <c r="D43" s="47"/>
      <c r="E43" s="47"/>
      <c r="F43" s="24"/>
      <c r="G43" s="47">
        <f t="shared" si="12"/>
        <v>0</v>
      </c>
      <c r="H43" s="48"/>
      <c r="I43" s="25">
        <f t="shared" si="4"/>
        <v>0</v>
      </c>
      <c r="J43" s="24" t="e">
        <f t="shared" si="5"/>
        <v>#DIV/0!</v>
      </c>
      <c r="K43" s="81"/>
    </row>
    <row r="44" spans="1:11" ht="39" hidden="1" customHeight="1">
      <c r="A44" s="44"/>
      <c r="B44" s="58" t="s">
        <v>150</v>
      </c>
      <c r="C44" s="46" t="s">
        <v>62</v>
      </c>
      <c r="D44" s="47"/>
      <c r="E44" s="47"/>
      <c r="F44" s="24"/>
      <c r="G44" s="47">
        <f t="shared" si="12"/>
        <v>0</v>
      </c>
      <c r="H44" s="48"/>
      <c r="I44" s="25">
        <f t="shared" si="4"/>
        <v>0</v>
      </c>
      <c r="J44" s="24" t="e">
        <f t="shared" si="5"/>
        <v>#DIV/0!</v>
      </c>
      <c r="K44" s="81"/>
    </row>
    <row r="45" spans="1:11" ht="27" hidden="1" customHeight="1">
      <c r="A45" s="44"/>
      <c r="B45" s="58" t="s">
        <v>149</v>
      </c>
      <c r="C45" s="46" t="s">
        <v>62</v>
      </c>
      <c r="D45" s="47"/>
      <c r="E45" s="47"/>
      <c r="F45" s="24"/>
      <c r="G45" s="47">
        <f t="shared" si="12"/>
        <v>0</v>
      </c>
      <c r="H45" s="48"/>
      <c r="I45" s="25">
        <f t="shared" si="4"/>
        <v>0</v>
      </c>
      <c r="J45" s="24" t="e">
        <f t="shared" si="5"/>
        <v>#DIV/0!</v>
      </c>
      <c r="K45" s="81"/>
    </row>
    <row r="46" spans="1:11" ht="12.75" hidden="1" customHeight="1">
      <c r="A46" s="44"/>
      <c r="B46" s="58" t="s">
        <v>152</v>
      </c>
      <c r="C46" s="46" t="s">
        <v>62</v>
      </c>
      <c r="D46" s="47"/>
      <c r="E46" s="47"/>
      <c r="F46" s="24"/>
      <c r="G46" s="47">
        <f t="shared" si="12"/>
        <v>0</v>
      </c>
      <c r="H46" s="48"/>
      <c r="I46" s="25">
        <f t="shared" si="4"/>
        <v>0</v>
      </c>
      <c r="J46" s="24" t="e">
        <f t="shared" si="5"/>
        <v>#DIV/0!</v>
      </c>
      <c r="K46" s="81"/>
    </row>
    <row r="47" spans="1:11" ht="12.75" customHeight="1">
      <c r="A47" s="44" t="s">
        <v>42</v>
      </c>
      <c r="B47" s="45" t="s">
        <v>33</v>
      </c>
      <c r="C47" s="46" t="s">
        <v>62</v>
      </c>
      <c r="D47" s="47">
        <v>657.8</v>
      </c>
      <c r="E47" s="47"/>
      <c r="F47" s="24">
        <v>776.1</v>
      </c>
      <c r="G47" s="47">
        <f t="shared" si="12"/>
        <v>303.6583333333333</v>
      </c>
      <c r="H47" s="48">
        <v>256.2</v>
      </c>
      <c r="I47" s="25">
        <f t="shared" si="4"/>
        <v>-47.458333333333314</v>
      </c>
      <c r="J47" s="24">
        <f t="shared" si="5"/>
        <v>-15.628859189330115</v>
      </c>
      <c r="K47" s="81"/>
    </row>
    <row r="48" spans="1:11" ht="12.75" customHeight="1">
      <c r="A48" s="44" t="s">
        <v>116</v>
      </c>
      <c r="B48" s="45" t="s">
        <v>169</v>
      </c>
      <c r="C48" s="46" t="s">
        <v>62</v>
      </c>
      <c r="D48" s="59">
        <f t="shared" ref="D48:G48" si="13">SUM(D49:D92)</f>
        <v>12866.399999999998</v>
      </c>
      <c r="E48" s="59"/>
      <c r="F48" s="28">
        <f t="shared" ref="F48" si="14">SUM(F49:F92)</f>
        <v>2658.45</v>
      </c>
      <c r="G48" s="59">
        <f t="shared" si="13"/>
        <v>2809.0125000000003</v>
      </c>
      <c r="H48" s="59">
        <f>SUM(H49:H92)</f>
        <v>11577.6</v>
      </c>
      <c r="I48" s="25">
        <f t="shared" si="4"/>
        <v>8768.5874999999996</v>
      </c>
      <c r="J48" s="24">
        <f t="shared" si="5"/>
        <v>312.15907725579717</v>
      </c>
      <c r="K48" s="81"/>
    </row>
    <row r="49" spans="1:11" ht="12.75" customHeight="1">
      <c r="A49" s="44" t="s">
        <v>202</v>
      </c>
      <c r="B49" s="45" t="s">
        <v>15</v>
      </c>
      <c r="C49" s="46" t="s">
        <v>62</v>
      </c>
      <c r="D49" s="47">
        <v>1672.1</v>
      </c>
      <c r="E49" s="47"/>
      <c r="F49" s="24">
        <v>0</v>
      </c>
      <c r="G49" s="47">
        <f>(D49/12*2)+(F49/12*3)</f>
        <v>278.68333333333334</v>
      </c>
      <c r="H49" s="60">
        <v>0</v>
      </c>
      <c r="I49" s="25">
        <f t="shared" si="4"/>
        <v>-278.68333333333334</v>
      </c>
      <c r="J49" s="24">
        <f t="shared" si="5"/>
        <v>-100</v>
      </c>
      <c r="K49" s="81"/>
    </row>
    <row r="50" spans="1:11" ht="12.75" customHeight="1">
      <c r="A50" s="44" t="s">
        <v>203</v>
      </c>
      <c r="B50" s="45" t="s">
        <v>159</v>
      </c>
      <c r="C50" s="46" t="s">
        <v>62</v>
      </c>
      <c r="D50" s="47">
        <v>14</v>
      </c>
      <c r="E50" s="47"/>
      <c r="F50" s="24">
        <v>13.25</v>
      </c>
      <c r="G50" s="47">
        <f t="shared" ref="G50:G81" si="15">(D50/12*2)+(F50/12*3)</f>
        <v>5.6458333333333339</v>
      </c>
      <c r="H50" s="48">
        <v>19.100000000000001</v>
      </c>
      <c r="I50" s="25">
        <f t="shared" si="4"/>
        <v>13.454166666666667</v>
      </c>
      <c r="J50" s="24">
        <f t="shared" si="5"/>
        <v>238.30258302583024</v>
      </c>
      <c r="K50" s="81"/>
    </row>
    <row r="51" spans="1:11" ht="12.75" customHeight="1">
      <c r="A51" s="44" t="s">
        <v>204</v>
      </c>
      <c r="B51" s="45" t="s">
        <v>8</v>
      </c>
      <c r="C51" s="46" t="s">
        <v>62</v>
      </c>
      <c r="D51" s="47">
        <v>317.7</v>
      </c>
      <c r="E51" s="47"/>
      <c r="F51" s="24">
        <v>302.5</v>
      </c>
      <c r="G51" s="47">
        <f t="shared" si="15"/>
        <v>128.57499999999999</v>
      </c>
      <c r="H51" s="48">
        <v>72.5</v>
      </c>
      <c r="I51" s="25">
        <f t="shared" si="4"/>
        <v>-56.074999999999989</v>
      </c>
      <c r="J51" s="24">
        <f t="shared" si="5"/>
        <v>-43.612677425627055</v>
      </c>
      <c r="K51" s="81"/>
    </row>
    <row r="52" spans="1:11" ht="12.75" customHeight="1">
      <c r="A52" s="44" t="s">
        <v>205</v>
      </c>
      <c r="B52" s="45" t="s">
        <v>11</v>
      </c>
      <c r="C52" s="46" t="s">
        <v>62</v>
      </c>
      <c r="D52" s="47">
        <v>261.60000000000002</v>
      </c>
      <c r="E52" s="47"/>
      <c r="F52" s="24">
        <v>249.1</v>
      </c>
      <c r="G52" s="47">
        <f t="shared" si="15"/>
        <v>105.875</v>
      </c>
      <c r="H52" s="48">
        <v>138</v>
      </c>
      <c r="I52" s="25">
        <f t="shared" si="4"/>
        <v>32.125</v>
      </c>
      <c r="J52" s="24">
        <f t="shared" si="5"/>
        <v>30.342384887839415</v>
      </c>
      <c r="K52" s="81"/>
    </row>
    <row r="53" spans="1:11" ht="12.75" customHeight="1">
      <c r="A53" s="44" t="s">
        <v>206</v>
      </c>
      <c r="B53" s="45" t="s">
        <v>160</v>
      </c>
      <c r="C53" s="46" t="s">
        <v>62</v>
      </c>
      <c r="D53" s="47">
        <v>179.3</v>
      </c>
      <c r="E53" s="47"/>
      <c r="F53" s="24">
        <v>0</v>
      </c>
      <c r="G53" s="47">
        <f t="shared" si="15"/>
        <v>29.883333333333336</v>
      </c>
      <c r="H53" s="60">
        <v>0</v>
      </c>
      <c r="I53" s="25">
        <f t="shared" si="4"/>
        <v>-29.883333333333336</v>
      </c>
      <c r="J53" s="24">
        <f t="shared" si="5"/>
        <v>-100</v>
      </c>
      <c r="K53" s="81"/>
    </row>
    <row r="54" spans="1:11" ht="12.75" customHeight="1">
      <c r="A54" s="44" t="s">
        <v>207</v>
      </c>
      <c r="B54" s="45" t="s">
        <v>161</v>
      </c>
      <c r="C54" s="46" t="s">
        <v>62</v>
      </c>
      <c r="D54" s="47">
        <v>116.1</v>
      </c>
      <c r="E54" s="47"/>
      <c r="F54" s="24">
        <v>110.5</v>
      </c>
      <c r="G54" s="47">
        <f t="shared" si="15"/>
        <v>46.974999999999994</v>
      </c>
      <c r="H54" s="48">
        <v>154.1</v>
      </c>
      <c r="I54" s="25">
        <f t="shared" si="4"/>
        <v>107.125</v>
      </c>
      <c r="J54" s="24">
        <f t="shared" si="5"/>
        <v>228.04683342203299</v>
      </c>
      <c r="K54" s="81"/>
    </row>
    <row r="55" spans="1:11" ht="12.75" customHeight="1">
      <c r="A55" s="44" t="s">
        <v>208</v>
      </c>
      <c r="B55" s="45" t="s">
        <v>118</v>
      </c>
      <c r="C55" s="46" t="s">
        <v>62</v>
      </c>
      <c r="D55" s="47">
        <v>1940</v>
      </c>
      <c r="E55" s="47"/>
      <c r="F55" s="24">
        <v>0</v>
      </c>
      <c r="G55" s="47">
        <f t="shared" si="15"/>
        <v>323.33333333333331</v>
      </c>
      <c r="H55" s="60">
        <v>0</v>
      </c>
      <c r="I55" s="25">
        <f t="shared" si="4"/>
        <v>-323.33333333333331</v>
      </c>
      <c r="J55" s="24">
        <f t="shared" si="5"/>
        <v>-100</v>
      </c>
      <c r="K55" s="81"/>
    </row>
    <row r="56" spans="1:11" ht="12.75" customHeight="1">
      <c r="A56" s="44" t="s">
        <v>209</v>
      </c>
      <c r="B56" s="45" t="s">
        <v>162</v>
      </c>
      <c r="C56" s="46" t="s">
        <v>62</v>
      </c>
      <c r="D56" s="47">
        <v>3703.6</v>
      </c>
      <c r="E56" s="47"/>
      <c r="F56" s="24">
        <v>0</v>
      </c>
      <c r="G56" s="47">
        <f t="shared" si="15"/>
        <v>617.26666666666665</v>
      </c>
      <c r="H56" s="60">
        <v>0</v>
      </c>
      <c r="I56" s="25">
        <f t="shared" si="4"/>
        <v>-617.26666666666665</v>
      </c>
      <c r="J56" s="24">
        <f t="shared" si="5"/>
        <v>-100</v>
      </c>
      <c r="K56" s="81"/>
    </row>
    <row r="57" spans="1:11" ht="12.75" customHeight="1">
      <c r="A57" s="44" t="s">
        <v>210</v>
      </c>
      <c r="B57" s="45" t="s">
        <v>164</v>
      </c>
      <c r="C57" s="46" t="s">
        <v>62</v>
      </c>
      <c r="D57" s="47">
        <v>60.7</v>
      </c>
      <c r="E57" s="47"/>
      <c r="F57" s="24">
        <v>57.8</v>
      </c>
      <c r="G57" s="47">
        <f t="shared" si="15"/>
        <v>24.566666666666666</v>
      </c>
      <c r="H57" s="48">
        <v>165.1</v>
      </c>
      <c r="I57" s="25">
        <f t="shared" si="4"/>
        <v>140.53333333333333</v>
      </c>
      <c r="J57" s="24">
        <f t="shared" si="5"/>
        <v>572.0488466757123</v>
      </c>
      <c r="K57" s="81"/>
    </row>
    <row r="58" spans="1:11" ht="24.75" customHeight="1">
      <c r="A58" s="44" t="s">
        <v>211</v>
      </c>
      <c r="B58" s="56" t="s">
        <v>163</v>
      </c>
      <c r="C58" s="46" t="s">
        <v>62</v>
      </c>
      <c r="D58" s="48">
        <v>188.3</v>
      </c>
      <c r="E58" s="48"/>
      <c r="F58" s="22">
        <v>20.9</v>
      </c>
      <c r="G58" s="47">
        <f t="shared" si="15"/>
        <v>36.608333333333334</v>
      </c>
      <c r="H58" s="48">
        <v>0</v>
      </c>
      <c r="I58" s="23">
        <f t="shared" si="4"/>
        <v>-36.608333333333334</v>
      </c>
      <c r="J58" s="24">
        <f t="shared" si="5"/>
        <v>-100</v>
      </c>
      <c r="K58" s="81"/>
    </row>
    <row r="59" spans="1:11" ht="12.75" customHeight="1">
      <c r="A59" s="44" t="s">
        <v>212</v>
      </c>
      <c r="B59" s="56" t="s">
        <v>165</v>
      </c>
      <c r="C59" s="46" t="s">
        <v>62</v>
      </c>
      <c r="D59" s="49">
        <v>0</v>
      </c>
      <c r="E59" s="49"/>
      <c r="F59" s="25">
        <v>0</v>
      </c>
      <c r="G59" s="47">
        <f t="shared" si="15"/>
        <v>0</v>
      </c>
      <c r="H59" s="48">
        <v>0</v>
      </c>
      <c r="I59" s="25">
        <f t="shared" si="4"/>
        <v>0</v>
      </c>
      <c r="J59" s="24">
        <v>0</v>
      </c>
      <c r="K59" s="81"/>
    </row>
    <row r="60" spans="1:11" ht="12.75" customHeight="1">
      <c r="A60" s="44" t="s">
        <v>213</v>
      </c>
      <c r="B60" s="58" t="s">
        <v>301</v>
      </c>
      <c r="C60" s="46" t="s">
        <v>62</v>
      </c>
      <c r="D60" s="48">
        <v>31.5</v>
      </c>
      <c r="E60" s="48"/>
      <c r="F60" s="22">
        <v>20.7</v>
      </c>
      <c r="G60" s="47">
        <f t="shared" si="15"/>
        <v>10.425000000000001</v>
      </c>
      <c r="H60" s="48">
        <v>10</v>
      </c>
      <c r="I60" s="25">
        <f t="shared" si="4"/>
        <v>-0.42500000000000071</v>
      </c>
      <c r="J60" s="24">
        <f t="shared" si="5"/>
        <v>-4.0767386091127236</v>
      </c>
      <c r="K60" s="81"/>
    </row>
    <row r="61" spans="1:11" ht="12.75" customHeight="1">
      <c r="A61" s="44" t="s">
        <v>214</v>
      </c>
      <c r="B61" s="57" t="s">
        <v>167</v>
      </c>
      <c r="C61" s="46" t="s">
        <v>62</v>
      </c>
      <c r="D61" s="47">
        <v>795.5</v>
      </c>
      <c r="E61" s="47"/>
      <c r="F61" s="24">
        <v>0</v>
      </c>
      <c r="G61" s="47">
        <f t="shared" si="15"/>
        <v>132.58333333333334</v>
      </c>
      <c r="H61" s="60">
        <v>0</v>
      </c>
      <c r="I61" s="25">
        <f t="shared" si="4"/>
        <v>-132.58333333333334</v>
      </c>
      <c r="J61" s="24">
        <f t="shared" si="5"/>
        <v>-100</v>
      </c>
      <c r="K61" s="81"/>
    </row>
    <row r="62" spans="1:11">
      <c r="A62" s="44" t="s">
        <v>215</v>
      </c>
      <c r="B62" s="56" t="s">
        <v>303</v>
      </c>
      <c r="C62" s="46" t="s">
        <v>62</v>
      </c>
      <c r="D62" s="60">
        <v>0</v>
      </c>
      <c r="E62" s="60"/>
      <c r="F62" s="23">
        <v>0</v>
      </c>
      <c r="G62" s="47">
        <f t="shared" si="15"/>
        <v>0</v>
      </c>
      <c r="H62" s="60">
        <v>0</v>
      </c>
      <c r="I62" s="25">
        <f t="shared" si="4"/>
        <v>0</v>
      </c>
      <c r="J62" s="24">
        <v>0</v>
      </c>
      <c r="K62" s="81"/>
    </row>
    <row r="63" spans="1:11" ht="12.75" customHeight="1">
      <c r="A63" s="44" t="s">
        <v>216</v>
      </c>
      <c r="B63" s="45" t="s">
        <v>171</v>
      </c>
      <c r="C63" s="46" t="s">
        <v>62</v>
      </c>
      <c r="D63" s="49">
        <v>0</v>
      </c>
      <c r="E63" s="49"/>
      <c r="F63" s="25">
        <v>0</v>
      </c>
      <c r="G63" s="47">
        <f t="shared" si="15"/>
        <v>0</v>
      </c>
      <c r="H63" s="60">
        <v>0</v>
      </c>
      <c r="I63" s="25">
        <f t="shared" si="4"/>
        <v>0</v>
      </c>
      <c r="J63" s="24">
        <v>0</v>
      </c>
      <c r="K63" s="81"/>
    </row>
    <row r="64" spans="1:11" ht="12.75" customHeight="1">
      <c r="A64" s="44" t="s">
        <v>217</v>
      </c>
      <c r="B64" s="57" t="s">
        <v>145</v>
      </c>
      <c r="C64" s="46" t="s">
        <v>62</v>
      </c>
      <c r="D64" s="47">
        <v>73.2</v>
      </c>
      <c r="E64" s="47"/>
      <c r="F64" s="24">
        <v>0</v>
      </c>
      <c r="G64" s="47">
        <f t="shared" si="15"/>
        <v>12.200000000000001</v>
      </c>
      <c r="H64" s="60">
        <v>0</v>
      </c>
      <c r="I64" s="25">
        <f t="shared" si="4"/>
        <v>-12.200000000000001</v>
      </c>
      <c r="J64" s="24">
        <f t="shared" si="5"/>
        <v>-100</v>
      </c>
      <c r="K64" s="81"/>
    </row>
    <row r="65" spans="1:11" ht="12.75" customHeight="1">
      <c r="A65" s="44" t="s">
        <v>218</v>
      </c>
      <c r="B65" s="57" t="s">
        <v>168</v>
      </c>
      <c r="C65" s="46" t="s">
        <v>62</v>
      </c>
      <c r="D65" s="47">
        <v>64.5</v>
      </c>
      <c r="E65" s="47"/>
      <c r="F65" s="24">
        <v>61.4</v>
      </c>
      <c r="G65" s="47">
        <f t="shared" si="15"/>
        <v>26.099999999999998</v>
      </c>
      <c r="H65" s="48">
        <v>129.69999999999999</v>
      </c>
      <c r="I65" s="25">
        <f t="shared" si="4"/>
        <v>103.6</v>
      </c>
      <c r="J65" s="24">
        <f t="shared" si="5"/>
        <v>396.9348659003831</v>
      </c>
      <c r="K65" s="81"/>
    </row>
    <row r="66" spans="1:11" ht="12.75" customHeight="1">
      <c r="A66" s="44" t="s">
        <v>219</v>
      </c>
      <c r="B66" s="57" t="s">
        <v>297</v>
      </c>
      <c r="C66" s="46" t="s">
        <v>62</v>
      </c>
      <c r="D66" s="47">
        <v>60.9</v>
      </c>
      <c r="E66" s="47"/>
      <c r="F66" s="24">
        <v>58</v>
      </c>
      <c r="G66" s="47">
        <f t="shared" si="15"/>
        <v>24.65</v>
      </c>
      <c r="H66" s="48">
        <v>182.2</v>
      </c>
      <c r="I66" s="25">
        <f t="shared" si="4"/>
        <v>157.54999999999998</v>
      </c>
      <c r="J66" s="24">
        <f t="shared" si="5"/>
        <v>639.14807302231236</v>
      </c>
      <c r="K66" s="81"/>
    </row>
    <row r="67" spans="1:11" ht="12.75" customHeight="1">
      <c r="A67" s="44" t="s">
        <v>220</v>
      </c>
      <c r="B67" s="57" t="s">
        <v>172</v>
      </c>
      <c r="C67" s="46" t="s">
        <v>62</v>
      </c>
      <c r="D67" s="47">
        <v>439.7</v>
      </c>
      <c r="E67" s="47"/>
      <c r="F67" s="24">
        <v>418.7</v>
      </c>
      <c r="G67" s="47">
        <f>(D67/12*2)+(F67/12*3)</f>
        <v>177.95833333333331</v>
      </c>
      <c r="H67" s="48">
        <v>749.4</v>
      </c>
      <c r="I67" s="25">
        <f t="shared" si="4"/>
        <v>571.44166666666661</v>
      </c>
      <c r="J67" s="24">
        <f t="shared" si="5"/>
        <v>321.10981034886447</v>
      </c>
      <c r="K67" s="81"/>
    </row>
    <row r="68" spans="1:11" ht="12.75" customHeight="1">
      <c r="A68" s="44" t="s">
        <v>221</v>
      </c>
      <c r="B68" s="57" t="s">
        <v>173</v>
      </c>
      <c r="C68" s="46" t="s">
        <v>62</v>
      </c>
      <c r="D68" s="47">
        <v>40.4</v>
      </c>
      <c r="E68" s="47"/>
      <c r="F68" s="24">
        <v>38.5</v>
      </c>
      <c r="G68" s="47">
        <f t="shared" si="15"/>
        <v>16.358333333333334</v>
      </c>
      <c r="H68" s="48">
        <v>0</v>
      </c>
      <c r="I68" s="25">
        <f t="shared" si="4"/>
        <v>-16.358333333333334</v>
      </c>
      <c r="J68" s="24">
        <f t="shared" si="5"/>
        <v>-100</v>
      </c>
      <c r="K68" s="81"/>
    </row>
    <row r="69" spans="1:11" ht="12.75" customHeight="1">
      <c r="A69" s="44" t="s">
        <v>222</v>
      </c>
      <c r="B69" s="57" t="s">
        <v>183</v>
      </c>
      <c r="C69" s="46" t="s">
        <v>62</v>
      </c>
      <c r="D69" s="47">
        <v>435.5</v>
      </c>
      <c r="E69" s="47"/>
      <c r="F69" s="24">
        <v>414.8</v>
      </c>
      <c r="G69" s="47">
        <f t="shared" si="15"/>
        <v>176.28333333333336</v>
      </c>
      <c r="H69" s="48">
        <v>365.2</v>
      </c>
      <c r="I69" s="25">
        <f t="shared" si="4"/>
        <v>188.91666666666663</v>
      </c>
      <c r="J69" s="24">
        <f t="shared" si="5"/>
        <v>107.16649333459389</v>
      </c>
      <c r="K69" s="81"/>
    </row>
    <row r="70" spans="1:11">
      <c r="A70" s="44" t="s">
        <v>223</v>
      </c>
      <c r="B70" s="58" t="s">
        <v>302</v>
      </c>
      <c r="C70" s="46" t="s">
        <v>62</v>
      </c>
      <c r="D70" s="48">
        <v>124.3</v>
      </c>
      <c r="E70" s="48"/>
      <c r="F70" s="22">
        <v>118.3</v>
      </c>
      <c r="G70" s="47">
        <f t="shared" si="15"/>
        <v>50.291666666666657</v>
      </c>
      <c r="H70" s="48">
        <v>0</v>
      </c>
      <c r="I70" s="25">
        <f t="shared" si="4"/>
        <v>-50.291666666666657</v>
      </c>
      <c r="J70" s="24">
        <f t="shared" si="5"/>
        <v>-100</v>
      </c>
      <c r="K70" s="81"/>
    </row>
    <row r="71" spans="1:11">
      <c r="A71" s="106" t="s">
        <v>18</v>
      </c>
      <c r="B71" s="106" t="s">
        <v>59</v>
      </c>
      <c r="C71" s="106" t="s">
        <v>60</v>
      </c>
      <c r="D71" s="107" t="s">
        <v>304</v>
      </c>
      <c r="E71" s="91"/>
      <c r="F71" s="107" t="s">
        <v>307</v>
      </c>
      <c r="G71" s="107" t="s">
        <v>330</v>
      </c>
      <c r="H71" s="107" t="s">
        <v>333</v>
      </c>
      <c r="I71" s="107" t="s">
        <v>305</v>
      </c>
      <c r="J71" s="107" t="s">
        <v>332</v>
      </c>
      <c r="K71" s="121" t="s">
        <v>331</v>
      </c>
    </row>
    <row r="72" spans="1:11" ht="39.75" customHeight="1">
      <c r="A72" s="106"/>
      <c r="B72" s="106"/>
      <c r="C72" s="106"/>
      <c r="D72" s="106"/>
      <c r="E72" s="92"/>
      <c r="F72" s="106"/>
      <c r="G72" s="106"/>
      <c r="H72" s="106"/>
      <c r="I72" s="107"/>
      <c r="J72" s="107"/>
      <c r="K72" s="121"/>
    </row>
    <row r="73" spans="1:11" ht="12.75" customHeight="1">
      <c r="A73" s="44" t="s">
        <v>224</v>
      </c>
      <c r="B73" s="57" t="s">
        <v>174</v>
      </c>
      <c r="C73" s="46" t="s">
        <v>62</v>
      </c>
      <c r="D73" s="49">
        <v>0</v>
      </c>
      <c r="E73" s="49"/>
      <c r="F73" s="25">
        <v>0</v>
      </c>
      <c r="G73" s="47">
        <f t="shared" si="15"/>
        <v>0</v>
      </c>
      <c r="H73" s="60">
        <v>0</v>
      </c>
      <c r="I73" s="25">
        <f t="shared" si="4"/>
        <v>0</v>
      </c>
      <c r="J73" s="24">
        <v>0</v>
      </c>
      <c r="K73" s="81"/>
    </row>
    <row r="74" spans="1:11" ht="12.75" customHeight="1">
      <c r="A74" s="44" t="s">
        <v>225</v>
      </c>
      <c r="B74" s="57" t="s">
        <v>185</v>
      </c>
      <c r="C74" s="46" t="s">
        <v>62</v>
      </c>
      <c r="D74" s="49">
        <v>0</v>
      </c>
      <c r="E74" s="49"/>
      <c r="F74" s="25">
        <v>0</v>
      </c>
      <c r="G74" s="47">
        <f t="shared" si="15"/>
        <v>0</v>
      </c>
      <c r="H74" s="48">
        <v>4102.6000000000004</v>
      </c>
      <c r="I74" s="25">
        <f t="shared" si="4"/>
        <v>4102.6000000000004</v>
      </c>
      <c r="J74" s="24">
        <v>0</v>
      </c>
      <c r="K74" s="81"/>
    </row>
    <row r="75" spans="1:11" ht="12.75" customHeight="1">
      <c r="A75" s="44" t="s">
        <v>226</v>
      </c>
      <c r="B75" s="57" t="s">
        <v>93</v>
      </c>
      <c r="C75" s="46" t="s">
        <v>62</v>
      </c>
      <c r="D75" s="47">
        <v>115.9</v>
      </c>
      <c r="E75" s="47"/>
      <c r="F75" s="24">
        <v>110.4</v>
      </c>
      <c r="G75" s="47">
        <f t="shared" si="15"/>
        <v>46.916666666666671</v>
      </c>
      <c r="H75" s="48">
        <v>126.7</v>
      </c>
      <c r="I75" s="25">
        <f t="shared" si="4"/>
        <v>79.783333333333331</v>
      </c>
      <c r="J75" s="24">
        <f t="shared" si="5"/>
        <v>170.05328596802838</v>
      </c>
      <c r="K75" s="81"/>
    </row>
    <row r="76" spans="1:11" ht="12.75" customHeight="1">
      <c r="A76" s="44" t="s">
        <v>227</v>
      </c>
      <c r="B76" s="57" t="s">
        <v>135</v>
      </c>
      <c r="C76" s="46" t="s">
        <v>62</v>
      </c>
      <c r="D76" s="47">
        <v>426</v>
      </c>
      <c r="E76" s="47"/>
      <c r="F76" s="24">
        <v>0</v>
      </c>
      <c r="G76" s="47">
        <f t="shared" si="15"/>
        <v>71</v>
      </c>
      <c r="H76" s="60">
        <v>0</v>
      </c>
      <c r="I76" s="25">
        <f t="shared" si="4"/>
        <v>-71</v>
      </c>
      <c r="J76" s="24">
        <f t="shared" si="5"/>
        <v>-100</v>
      </c>
      <c r="K76" s="81"/>
    </row>
    <row r="77" spans="1:11" ht="12.75" customHeight="1">
      <c r="A77" s="44" t="s">
        <v>228</v>
      </c>
      <c r="B77" s="57" t="s">
        <v>120</v>
      </c>
      <c r="C77" s="46" t="s">
        <v>62</v>
      </c>
      <c r="D77" s="47">
        <v>8.8000000000000007</v>
      </c>
      <c r="E77" s="47"/>
      <c r="F77" s="24">
        <v>0</v>
      </c>
      <c r="G77" s="47">
        <f t="shared" si="15"/>
        <v>1.4666666666666668</v>
      </c>
      <c r="H77" s="60">
        <v>0</v>
      </c>
      <c r="I77" s="25">
        <f t="shared" si="4"/>
        <v>-1.4666666666666668</v>
      </c>
      <c r="J77" s="24">
        <f t="shared" si="5"/>
        <v>-100</v>
      </c>
      <c r="K77" s="81"/>
    </row>
    <row r="78" spans="1:11" ht="12.75" customHeight="1">
      <c r="A78" s="44" t="s">
        <v>229</v>
      </c>
      <c r="B78" s="57" t="s">
        <v>187</v>
      </c>
      <c r="C78" s="46" t="s">
        <v>62</v>
      </c>
      <c r="D78" s="47">
        <v>188.3</v>
      </c>
      <c r="E78" s="47"/>
      <c r="F78" s="24">
        <v>24.8</v>
      </c>
      <c r="G78" s="47">
        <f t="shared" si="15"/>
        <v>37.583333333333336</v>
      </c>
      <c r="H78" s="48">
        <v>0</v>
      </c>
      <c r="I78" s="25">
        <f t="shared" si="4"/>
        <v>-37.583333333333336</v>
      </c>
      <c r="J78" s="24">
        <f t="shared" si="5"/>
        <v>-100</v>
      </c>
      <c r="K78" s="81"/>
    </row>
    <row r="79" spans="1:11" ht="12.75" customHeight="1">
      <c r="A79" s="44" t="s">
        <v>230</v>
      </c>
      <c r="B79" s="57" t="s">
        <v>144</v>
      </c>
      <c r="C79" s="46" t="s">
        <v>62</v>
      </c>
      <c r="D79" s="47">
        <v>48</v>
      </c>
      <c r="E79" s="47"/>
      <c r="F79" s="24">
        <v>0</v>
      </c>
      <c r="G79" s="47">
        <f t="shared" si="15"/>
        <v>8</v>
      </c>
      <c r="H79" s="60">
        <v>0</v>
      </c>
      <c r="I79" s="25">
        <f t="shared" si="4"/>
        <v>-8</v>
      </c>
      <c r="J79" s="24">
        <f t="shared" si="5"/>
        <v>-100</v>
      </c>
      <c r="K79" s="81"/>
    </row>
    <row r="80" spans="1:11" ht="12.75" customHeight="1">
      <c r="A80" s="44" t="s">
        <v>231</v>
      </c>
      <c r="B80" s="57" t="s">
        <v>188</v>
      </c>
      <c r="C80" s="46" t="s">
        <v>62</v>
      </c>
      <c r="D80" s="47">
        <v>16.899999999999999</v>
      </c>
      <c r="E80" s="47"/>
      <c r="F80" s="24">
        <v>0</v>
      </c>
      <c r="G80" s="47">
        <f t="shared" si="15"/>
        <v>2.8166666666666664</v>
      </c>
      <c r="H80" s="60">
        <v>0</v>
      </c>
      <c r="I80" s="25">
        <f t="shared" ref="I80:I81" si="16">H80-G80</f>
        <v>-2.8166666666666664</v>
      </c>
      <c r="J80" s="24">
        <f t="shared" ref="J80:J81" si="17">(H80/G80*100)-100</f>
        <v>-100</v>
      </c>
      <c r="K80" s="81"/>
    </row>
    <row r="81" spans="1:11" ht="12.75" customHeight="1">
      <c r="A81" s="44" t="s">
        <v>232</v>
      </c>
      <c r="B81" s="57" t="s">
        <v>189</v>
      </c>
      <c r="C81" s="46" t="s">
        <v>62</v>
      </c>
      <c r="D81" s="47">
        <v>37.6</v>
      </c>
      <c r="E81" s="47"/>
      <c r="F81" s="24">
        <v>17.2</v>
      </c>
      <c r="G81" s="47">
        <f t="shared" si="15"/>
        <v>10.566666666666666</v>
      </c>
      <c r="H81" s="48">
        <v>0</v>
      </c>
      <c r="I81" s="25">
        <f t="shared" si="16"/>
        <v>-10.566666666666666</v>
      </c>
      <c r="J81" s="24">
        <f t="shared" si="17"/>
        <v>-100</v>
      </c>
      <c r="K81" s="81"/>
    </row>
    <row r="82" spans="1:11" ht="12.75" customHeight="1">
      <c r="A82" s="44" t="s">
        <v>233</v>
      </c>
      <c r="B82" s="57" t="s">
        <v>142</v>
      </c>
      <c r="C82" s="46" t="s">
        <v>62</v>
      </c>
      <c r="D82" s="47">
        <v>39.1</v>
      </c>
      <c r="E82" s="47"/>
      <c r="F82" s="24">
        <v>0</v>
      </c>
      <c r="G82" s="47">
        <f t="shared" ref="G82:G92" si="18">(D82/12*2)+(F82/12*3)</f>
        <v>6.5166666666666666</v>
      </c>
      <c r="H82" s="48">
        <v>0</v>
      </c>
      <c r="I82" s="25">
        <f t="shared" ref="I82" si="19">H82-G82</f>
        <v>-6.5166666666666666</v>
      </c>
      <c r="J82" s="24">
        <f t="shared" ref="J82:J147" si="20">(H82/G82*100)-100</f>
        <v>-100</v>
      </c>
      <c r="K82" s="81"/>
    </row>
    <row r="83" spans="1:11" ht="12.75" customHeight="1">
      <c r="A83" s="44" t="s">
        <v>234</v>
      </c>
      <c r="B83" s="57" t="s">
        <v>141</v>
      </c>
      <c r="C83" s="46" t="s">
        <v>62</v>
      </c>
      <c r="D83" s="47">
        <v>21.4</v>
      </c>
      <c r="E83" s="47"/>
      <c r="F83" s="24">
        <v>20.399999999999999</v>
      </c>
      <c r="G83" s="47">
        <f t="shared" si="18"/>
        <v>8.6666666666666661</v>
      </c>
      <c r="H83" s="48">
        <v>109.9</v>
      </c>
      <c r="I83" s="25">
        <f t="shared" ref="I83:I148" si="21">H83-G83</f>
        <v>101.23333333333333</v>
      </c>
      <c r="J83" s="24">
        <f t="shared" si="20"/>
        <v>1168.0769230769233</v>
      </c>
      <c r="K83" s="81"/>
    </row>
    <row r="84" spans="1:11" ht="12.75" customHeight="1">
      <c r="A84" s="44" t="s">
        <v>235</v>
      </c>
      <c r="B84" s="57" t="s">
        <v>193</v>
      </c>
      <c r="C84" s="46" t="s">
        <v>62</v>
      </c>
      <c r="D84" s="47">
        <v>304.7</v>
      </c>
      <c r="E84" s="47"/>
      <c r="F84" s="24">
        <v>0</v>
      </c>
      <c r="G84" s="47">
        <f t="shared" si="18"/>
        <v>50.783333333333331</v>
      </c>
      <c r="H84" s="60">
        <v>0</v>
      </c>
      <c r="I84" s="25">
        <f t="shared" si="21"/>
        <v>-50.783333333333331</v>
      </c>
      <c r="J84" s="24">
        <f t="shared" si="20"/>
        <v>-100</v>
      </c>
      <c r="K84" s="81"/>
    </row>
    <row r="85" spans="1:11" ht="12.75" customHeight="1">
      <c r="A85" s="44" t="s">
        <v>236</v>
      </c>
      <c r="B85" s="57" t="s">
        <v>198</v>
      </c>
      <c r="C85" s="46" t="s">
        <v>62</v>
      </c>
      <c r="D85" s="47">
        <v>14</v>
      </c>
      <c r="E85" s="47"/>
      <c r="F85" s="24">
        <v>0</v>
      </c>
      <c r="G85" s="47">
        <f t="shared" si="18"/>
        <v>2.3333333333333335</v>
      </c>
      <c r="H85" s="60">
        <v>0</v>
      </c>
      <c r="I85" s="25">
        <f t="shared" si="21"/>
        <v>-2.3333333333333335</v>
      </c>
      <c r="J85" s="24">
        <f t="shared" si="20"/>
        <v>-100</v>
      </c>
      <c r="K85" s="81"/>
    </row>
    <row r="86" spans="1:11" ht="12.75" customHeight="1">
      <c r="A86" s="44" t="s">
        <v>237</v>
      </c>
      <c r="B86" s="57" t="s">
        <v>194</v>
      </c>
      <c r="C86" s="46" t="s">
        <v>62</v>
      </c>
      <c r="D86" s="47">
        <v>123.7</v>
      </c>
      <c r="E86" s="47"/>
      <c r="F86" s="24">
        <v>0</v>
      </c>
      <c r="G86" s="47">
        <f t="shared" si="18"/>
        <v>20.616666666666667</v>
      </c>
      <c r="H86" s="60">
        <v>0</v>
      </c>
      <c r="I86" s="25">
        <f t="shared" si="21"/>
        <v>-20.616666666666667</v>
      </c>
      <c r="J86" s="24">
        <f t="shared" si="20"/>
        <v>-100</v>
      </c>
      <c r="K86" s="81"/>
    </row>
    <row r="87" spans="1:11" ht="12.75" customHeight="1">
      <c r="A87" s="44" t="s">
        <v>238</v>
      </c>
      <c r="B87" s="57" t="s">
        <v>178</v>
      </c>
      <c r="C87" s="46" t="s">
        <v>62</v>
      </c>
      <c r="D87" s="47">
        <v>29.7</v>
      </c>
      <c r="E87" s="47"/>
      <c r="F87" s="24">
        <v>8.1999999999999993</v>
      </c>
      <c r="G87" s="47">
        <f t="shared" si="18"/>
        <v>7</v>
      </c>
      <c r="H87" s="48">
        <v>0</v>
      </c>
      <c r="I87" s="25">
        <f t="shared" si="21"/>
        <v>-7</v>
      </c>
      <c r="J87" s="24">
        <f t="shared" si="20"/>
        <v>-100</v>
      </c>
      <c r="K87" s="81"/>
    </row>
    <row r="88" spans="1:11" ht="12.75" customHeight="1">
      <c r="A88" s="44" t="s">
        <v>239</v>
      </c>
      <c r="B88" s="57" t="s">
        <v>195</v>
      </c>
      <c r="C88" s="46" t="s">
        <v>62</v>
      </c>
      <c r="D88" s="47">
        <v>174.8</v>
      </c>
      <c r="E88" s="47"/>
      <c r="F88" s="24">
        <v>0</v>
      </c>
      <c r="G88" s="47">
        <f t="shared" si="18"/>
        <v>29.133333333333336</v>
      </c>
      <c r="H88" s="60">
        <v>0</v>
      </c>
      <c r="I88" s="25">
        <f t="shared" si="21"/>
        <v>-29.133333333333336</v>
      </c>
      <c r="J88" s="24">
        <f t="shared" si="20"/>
        <v>-100</v>
      </c>
      <c r="K88" s="81"/>
    </row>
    <row r="89" spans="1:11" ht="12.75" customHeight="1">
      <c r="A89" s="44" t="s">
        <v>240</v>
      </c>
      <c r="B89" s="57" t="s">
        <v>196</v>
      </c>
      <c r="C89" s="46" t="s">
        <v>62</v>
      </c>
      <c r="D89" s="47">
        <v>14.4</v>
      </c>
      <c r="E89" s="47"/>
      <c r="F89" s="24">
        <v>0</v>
      </c>
      <c r="G89" s="47">
        <f t="shared" si="18"/>
        <v>2.4</v>
      </c>
      <c r="H89" s="60">
        <v>0</v>
      </c>
      <c r="I89" s="25">
        <f t="shared" si="21"/>
        <v>-2.4</v>
      </c>
      <c r="J89" s="24">
        <f t="shared" si="20"/>
        <v>-100</v>
      </c>
      <c r="K89" s="81"/>
    </row>
    <row r="90" spans="1:11" ht="12.75" customHeight="1">
      <c r="A90" s="44" t="s">
        <v>241</v>
      </c>
      <c r="B90" s="57" t="s">
        <v>197</v>
      </c>
      <c r="C90" s="46" t="s">
        <v>62</v>
      </c>
      <c r="D90" s="47">
        <v>375.6</v>
      </c>
      <c r="E90" s="47"/>
      <c r="F90" s="24">
        <v>212.7</v>
      </c>
      <c r="G90" s="47">
        <f t="shared" si="18"/>
        <v>115.77500000000001</v>
      </c>
      <c r="H90" s="48">
        <v>298.10000000000002</v>
      </c>
      <c r="I90" s="25">
        <f t="shared" si="21"/>
        <v>182.32500000000002</v>
      </c>
      <c r="J90" s="24">
        <f t="shared" si="20"/>
        <v>157.48218527315913</v>
      </c>
      <c r="K90" s="81"/>
    </row>
    <row r="91" spans="1:11" ht="12.75" customHeight="1">
      <c r="A91" s="44" t="s">
        <v>242</v>
      </c>
      <c r="B91" s="57" t="s">
        <v>244</v>
      </c>
      <c r="C91" s="46" t="s">
        <v>62</v>
      </c>
      <c r="D91" s="47">
        <v>9.3000000000000007</v>
      </c>
      <c r="E91" s="47"/>
      <c r="F91" s="24">
        <v>0</v>
      </c>
      <c r="G91" s="47">
        <f t="shared" si="18"/>
        <v>1.55</v>
      </c>
      <c r="H91" s="60">
        <v>0</v>
      </c>
      <c r="I91" s="25">
        <f t="shared" si="21"/>
        <v>-1.55</v>
      </c>
      <c r="J91" s="24">
        <f t="shared" si="20"/>
        <v>-100</v>
      </c>
      <c r="K91" s="81"/>
    </row>
    <row r="92" spans="1:11" ht="12.75" customHeight="1">
      <c r="A92" s="44" t="s">
        <v>243</v>
      </c>
      <c r="B92" s="57" t="s">
        <v>186</v>
      </c>
      <c r="C92" s="46" t="s">
        <v>62</v>
      </c>
      <c r="D92" s="47">
        <v>399.3</v>
      </c>
      <c r="E92" s="47"/>
      <c r="F92" s="24">
        <v>380.3</v>
      </c>
      <c r="G92" s="47">
        <f t="shared" si="18"/>
        <v>161.625</v>
      </c>
      <c r="H92" s="22">
        <v>4955</v>
      </c>
      <c r="I92" s="25">
        <f t="shared" si="21"/>
        <v>4793.375</v>
      </c>
      <c r="J92" s="24">
        <f t="shared" si="20"/>
        <v>2965.7385924207269</v>
      </c>
      <c r="K92" s="81"/>
    </row>
    <row r="93" spans="1:11" ht="12.75" customHeight="1">
      <c r="A93" s="93" t="s">
        <v>70</v>
      </c>
      <c r="B93" s="94" t="s">
        <v>58</v>
      </c>
      <c r="C93" s="92" t="s">
        <v>62</v>
      </c>
      <c r="D93" s="55">
        <f>D94+D135+D160+D163</f>
        <v>223051.31</v>
      </c>
      <c r="E93" s="55"/>
      <c r="F93" s="27">
        <f>F94+F135+F160+F163</f>
        <v>158121.89000000001</v>
      </c>
      <c r="G93" s="55">
        <f>G94+G135+G160+G163</f>
        <v>76705.690833333327</v>
      </c>
      <c r="H93" s="55">
        <f>H94+H135+H160+H163</f>
        <v>60860.2</v>
      </c>
      <c r="I93" s="31">
        <f t="shared" si="21"/>
        <v>-15845.49083333333</v>
      </c>
      <c r="J93" s="26">
        <f t="shared" si="20"/>
        <v>-20.657516621240688</v>
      </c>
      <c r="K93" s="81"/>
    </row>
    <row r="94" spans="1:11" ht="12.75" customHeight="1">
      <c r="A94" s="93" t="s">
        <v>10</v>
      </c>
      <c r="B94" s="43" t="s">
        <v>290</v>
      </c>
      <c r="C94" s="92" t="s">
        <v>62</v>
      </c>
      <c r="D94" s="55">
        <f t="shared" ref="D94:H94" si="22">D95+D98+D99+D104+D105+D106</f>
        <v>55930.01</v>
      </c>
      <c r="E94" s="55"/>
      <c r="F94" s="27">
        <f t="shared" ref="F94" si="23">F95+F98+F99+F104+F105+F106</f>
        <v>59543.840000000004</v>
      </c>
      <c r="G94" s="55">
        <f t="shared" si="22"/>
        <v>24207.628333333334</v>
      </c>
      <c r="H94" s="55">
        <f t="shared" si="22"/>
        <v>30690.2</v>
      </c>
      <c r="I94" s="31">
        <f t="shared" si="21"/>
        <v>6482.5716666666667</v>
      </c>
      <c r="J94" s="26">
        <f t="shared" si="20"/>
        <v>26.779044925026056</v>
      </c>
      <c r="K94" s="81"/>
    </row>
    <row r="95" spans="1:11" ht="12.75" customHeight="1">
      <c r="A95" s="44" t="s">
        <v>44</v>
      </c>
      <c r="B95" s="56" t="s">
        <v>43</v>
      </c>
      <c r="C95" s="46" t="s">
        <v>62</v>
      </c>
      <c r="D95" s="47">
        <v>33270.620000000003</v>
      </c>
      <c r="E95" s="47"/>
      <c r="F95" s="24">
        <v>44134.8</v>
      </c>
      <c r="G95" s="47">
        <f>(D95/12*2)+(F95/12*3)</f>
        <v>16578.803333333333</v>
      </c>
      <c r="H95" s="48">
        <v>19612</v>
      </c>
      <c r="I95" s="25">
        <f t="shared" si="21"/>
        <v>3033.1966666666667</v>
      </c>
      <c r="J95" s="24">
        <f t="shared" si="20"/>
        <v>18.295630907015607</v>
      </c>
      <c r="K95" s="81"/>
    </row>
    <row r="96" spans="1:11" ht="12.75" customHeight="1">
      <c r="A96" s="44"/>
      <c r="B96" s="56" t="s">
        <v>111</v>
      </c>
      <c r="C96" s="46" t="s">
        <v>110</v>
      </c>
      <c r="D96" s="49">
        <f>D95/D97/12*1000</f>
        <v>110902.06666666667</v>
      </c>
      <c r="E96" s="49"/>
      <c r="F96" s="25">
        <f>F95/F97/12*1000</f>
        <v>147116</v>
      </c>
      <c r="G96" s="49">
        <f>G95/G97/5*1000</f>
        <v>132630.42666666667</v>
      </c>
      <c r="H96" s="50">
        <f>H95/H97/5*1000</f>
        <v>156896.00000000003</v>
      </c>
      <c r="I96" s="25">
        <f t="shared" si="21"/>
        <v>24265.573333333363</v>
      </c>
      <c r="J96" s="24">
        <f t="shared" si="20"/>
        <v>18.295630907015621</v>
      </c>
      <c r="K96" s="81"/>
    </row>
    <row r="97" spans="1:12" ht="12.75" customHeight="1">
      <c r="A97" s="44"/>
      <c r="B97" s="56" t="s">
        <v>121</v>
      </c>
      <c r="C97" s="46" t="s">
        <v>112</v>
      </c>
      <c r="D97" s="49">
        <v>25</v>
      </c>
      <c r="E97" s="49"/>
      <c r="F97" s="25">
        <v>25</v>
      </c>
      <c r="G97" s="49">
        <f>D97</f>
        <v>25</v>
      </c>
      <c r="H97" s="50">
        <v>25</v>
      </c>
      <c r="I97" s="25">
        <f t="shared" si="21"/>
        <v>0</v>
      </c>
      <c r="J97" s="24">
        <f t="shared" si="20"/>
        <v>0</v>
      </c>
      <c r="K97" s="81"/>
    </row>
    <row r="98" spans="1:12" ht="12.75" customHeight="1">
      <c r="A98" s="44" t="s">
        <v>45</v>
      </c>
      <c r="B98" s="56" t="s">
        <v>22</v>
      </c>
      <c r="C98" s="46" t="s">
        <v>62</v>
      </c>
      <c r="D98" s="47">
        <v>3293.79</v>
      </c>
      <c r="E98" s="47"/>
      <c r="F98" s="24">
        <v>3136.94</v>
      </c>
      <c r="G98" s="47">
        <f>(D98/12*2)+(F98/12*3)</f>
        <v>1333.2000000000003</v>
      </c>
      <c r="H98" s="48">
        <v>1757</v>
      </c>
      <c r="I98" s="25">
        <f t="shared" si="21"/>
        <v>423.79999999999973</v>
      </c>
      <c r="J98" s="24">
        <f t="shared" si="20"/>
        <v>31.788178817881771</v>
      </c>
      <c r="K98" s="81"/>
    </row>
    <row r="99" spans="1:12" ht="12.75" customHeight="1">
      <c r="A99" s="44" t="s">
        <v>46</v>
      </c>
      <c r="B99" s="56" t="s">
        <v>71</v>
      </c>
      <c r="C99" s="46" t="s">
        <v>62</v>
      </c>
      <c r="D99" s="47">
        <v>11184.1</v>
      </c>
      <c r="E99" s="47"/>
      <c r="F99" s="24">
        <v>6068.7</v>
      </c>
      <c r="G99" s="47">
        <f t="shared" ref="G99:G105" si="24">(D99/12*2)+(F99/12*3)</f>
        <v>3381.1916666666666</v>
      </c>
      <c r="H99" s="48">
        <v>3719.4</v>
      </c>
      <c r="I99" s="25">
        <f t="shared" si="21"/>
        <v>338.20833333333348</v>
      </c>
      <c r="J99" s="24">
        <f t="shared" si="20"/>
        <v>10.002637137301207</v>
      </c>
      <c r="K99" s="81"/>
    </row>
    <row r="100" spans="1:12" ht="12.75" hidden="1" customHeight="1">
      <c r="A100" s="44"/>
      <c r="B100" s="56" t="s">
        <v>292</v>
      </c>
      <c r="C100" s="46" t="s">
        <v>62</v>
      </c>
      <c r="D100" s="47"/>
      <c r="E100" s="47"/>
      <c r="F100" s="24"/>
      <c r="G100" s="47">
        <f t="shared" si="24"/>
        <v>0</v>
      </c>
      <c r="H100" s="51"/>
      <c r="I100" s="25">
        <f t="shared" si="21"/>
        <v>0</v>
      </c>
      <c r="J100" s="24" t="e">
        <f t="shared" si="20"/>
        <v>#DIV/0!</v>
      </c>
      <c r="K100" s="81"/>
    </row>
    <row r="101" spans="1:12" ht="12.75" hidden="1" customHeight="1">
      <c r="A101" s="44"/>
      <c r="B101" s="56" t="s">
        <v>293</v>
      </c>
      <c r="C101" s="46" t="s">
        <v>62</v>
      </c>
      <c r="D101" s="47"/>
      <c r="E101" s="47"/>
      <c r="F101" s="24"/>
      <c r="G101" s="47">
        <f t="shared" si="24"/>
        <v>0</v>
      </c>
      <c r="H101" s="51"/>
      <c r="I101" s="25">
        <f t="shared" si="21"/>
        <v>0</v>
      </c>
      <c r="J101" s="24" t="e">
        <f t="shared" si="20"/>
        <v>#DIV/0!</v>
      </c>
      <c r="K101" s="81"/>
    </row>
    <row r="102" spans="1:12" ht="12.75" hidden="1" customHeight="1">
      <c r="A102" s="44"/>
      <c r="B102" s="56" t="s">
        <v>294</v>
      </c>
      <c r="C102" s="46" t="s">
        <v>62</v>
      </c>
      <c r="D102" s="47"/>
      <c r="E102" s="47"/>
      <c r="F102" s="24"/>
      <c r="G102" s="47">
        <f t="shared" si="24"/>
        <v>0</v>
      </c>
      <c r="H102" s="51"/>
      <c r="I102" s="25">
        <f t="shared" si="21"/>
        <v>0</v>
      </c>
      <c r="J102" s="24" t="e">
        <f t="shared" si="20"/>
        <v>#DIV/0!</v>
      </c>
      <c r="K102" s="81"/>
    </row>
    <row r="103" spans="1:12" ht="12.75" hidden="1" customHeight="1">
      <c r="A103" s="44"/>
      <c r="B103" s="56" t="s">
        <v>295</v>
      </c>
      <c r="C103" s="46" t="s">
        <v>62</v>
      </c>
      <c r="D103" s="47"/>
      <c r="E103" s="47"/>
      <c r="F103" s="24"/>
      <c r="G103" s="47">
        <f t="shared" si="24"/>
        <v>0</v>
      </c>
      <c r="H103" s="51"/>
      <c r="I103" s="25">
        <f t="shared" si="21"/>
        <v>0</v>
      </c>
      <c r="J103" s="24" t="e">
        <f t="shared" si="20"/>
        <v>#DIV/0!</v>
      </c>
      <c r="K103" s="81"/>
    </row>
    <row r="104" spans="1:12" ht="12.75" customHeight="1">
      <c r="A104" s="44" t="s">
        <v>47</v>
      </c>
      <c r="B104" s="56" t="s">
        <v>49</v>
      </c>
      <c r="C104" s="46" t="s">
        <v>62</v>
      </c>
      <c r="D104" s="47">
        <v>1432</v>
      </c>
      <c r="E104" s="47"/>
      <c r="F104" s="24">
        <v>1017.6</v>
      </c>
      <c r="G104" s="47">
        <f t="shared" si="24"/>
        <v>493.06666666666661</v>
      </c>
      <c r="H104" s="48">
        <v>129.19999999999999</v>
      </c>
      <c r="I104" s="25">
        <f t="shared" si="21"/>
        <v>-363.86666666666662</v>
      </c>
      <c r="J104" s="24">
        <f t="shared" si="20"/>
        <v>-73.796646836127636</v>
      </c>
      <c r="K104" s="81"/>
    </row>
    <row r="105" spans="1:12" ht="12.75" customHeight="1">
      <c r="A105" s="44" t="s">
        <v>48</v>
      </c>
      <c r="B105" s="56" t="s">
        <v>30</v>
      </c>
      <c r="C105" s="46" t="s">
        <v>62</v>
      </c>
      <c r="D105" s="47">
        <v>826</v>
      </c>
      <c r="E105" s="47"/>
      <c r="F105" s="24">
        <v>649</v>
      </c>
      <c r="G105" s="47">
        <f t="shared" si="24"/>
        <v>299.91666666666663</v>
      </c>
      <c r="H105" s="48">
        <v>457.3</v>
      </c>
      <c r="I105" s="25">
        <f t="shared" si="21"/>
        <v>157.38333333333338</v>
      </c>
      <c r="J105" s="24">
        <f t="shared" si="20"/>
        <v>52.475687691025314</v>
      </c>
      <c r="K105" s="81"/>
    </row>
    <row r="106" spans="1:12" ht="12.75" customHeight="1">
      <c r="A106" s="44" t="s">
        <v>90</v>
      </c>
      <c r="B106" s="56" t="s">
        <v>56</v>
      </c>
      <c r="C106" s="46" t="s">
        <v>62</v>
      </c>
      <c r="D106" s="59">
        <f t="shared" ref="D106:H106" si="25">D107+D108+D109+D110+D113+D114+D115+D116</f>
        <v>5923.5</v>
      </c>
      <c r="E106" s="59"/>
      <c r="F106" s="28">
        <f t="shared" ref="F106" si="26">F107+F108+F109+F110+F113+F114+F115+F116</f>
        <v>4536.8</v>
      </c>
      <c r="G106" s="59">
        <f t="shared" si="25"/>
        <v>2121.4499999999998</v>
      </c>
      <c r="H106" s="59">
        <f t="shared" si="25"/>
        <v>5015.2999999999993</v>
      </c>
      <c r="I106" s="25">
        <f t="shared" si="21"/>
        <v>2893.8499999999995</v>
      </c>
      <c r="J106" s="24">
        <f t="shared" si="20"/>
        <v>136.40905984114636</v>
      </c>
      <c r="K106" s="81"/>
    </row>
    <row r="107" spans="1:12" ht="12.75" customHeight="1">
      <c r="A107" s="44" t="s">
        <v>94</v>
      </c>
      <c r="B107" s="56" t="s">
        <v>72</v>
      </c>
      <c r="C107" s="46" t="s">
        <v>62</v>
      </c>
      <c r="D107" s="47">
        <v>920.9</v>
      </c>
      <c r="E107" s="47"/>
      <c r="F107" s="24">
        <v>877</v>
      </c>
      <c r="G107" s="47">
        <f>(D107/12*2)+(F107/12*3)</f>
        <v>372.73333333333335</v>
      </c>
      <c r="H107" s="48">
        <v>1093</v>
      </c>
      <c r="I107" s="25">
        <f t="shared" si="21"/>
        <v>720.26666666666665</v>
      </c>
      <c r="J107" s="24">
        <f t="shared" si="20"/>
        <v>193.23913432301913</v>
      </c>
      <c r="K107" s="81"/>
    </row>
    <row r="108" spans="1:12" ht="12.75" customHeight="1">
      <c r="A108" s="44" t="s">
        <v>95</v>
      </c>
      <c r="B108" s="56" t="s">
        <v>17</v>
      </c>
      <c r="C108" s="46" t="s">
        <v>62</v>
      </c>
      <c r="D108" s="47">
        <v>722.8</v>
      </c>
      <c r="E108" s="47"/>
      <c r="F108" s="24">
        <v>571.6</v>
      </c>
      <c r="G108" s="47">
        <f t="shared" ref="G108:G115" si="27">(D108/12*2)+(F108/12*3)</f>
        <v>263.36666666666667</v>
      </c>
      <c r="H108" s="48">
        <v>257.39999999999998</v>
      </c>
      <c r="I108" s="25">
        <f t="shared" si="21"/>
        <v>-5.966666666666697</v>
      </c>
      <c r="J108" s="24">
        <f t="shared" si="20"/>
        <v>-2.2655360081002556</v>
      </c>
      <c r="K108" s="81"/>
    </row>
    <row r="109" spans="1:12" ht="12.75" customHeight="1">
      <c r="A109" s="44" t="s">
        <v>96</v>
      </c>
      <c r="B109" s="56" t="s">
        <v>175</v>
      </c>
      <c r="C109" s="46" t="s">
        <v>62</v>
      </c>
      <c r="D109" s="47">
        <v>424.7</v>
      </c>
      <c r="E109" s="47"/>
      <c r="F109" s="24">
        <v>404.5</v>
      </c>
      <c r="G109" s="47">
        <f t="shared" si="27"/>
        <v>171.90833333333333</v>
      </c>
      <c r="H109" s="48">
        <v>257.3</v>
      </c>
      <c r="I109" s="25">
        <f t="shared" si="21"/>
        <v>85.39166666666668</v>
      </c>
      <c r="J109" s="24">
        <f t="shared" si="20"/>
        <v>49.672790731494501</v>
      </c>
      <c r="K109" s="81"/>
    </row>
    <row r="110" spans="1:12" ht="12.75" customHeight="1">
      <c r="A110" s="44" t="s">
        <v>97</v>
      </c>
      <c r="B110" s="56" t="s">
        <v>32</v>
      </c>
      <c r="C110" s="46" t="s">
        <v>62</v>
      </c>
      <c r="D110" s="47">
        <v>1324.2</v>
      </c>
      <c r="E110" s="47"/>
      <c r="F110" s="24">
        <v>369.3</v>
      </c>
      <c r="G110" s="47">
        <f t="shared" si="27"/>
        <v>313.02500000000003</v>
      </c>
      <c r="H110" s="48">
        <v>524.20000000000005</v>
      </c>
      <c r="I110" s="25">
        <f t="shared" si="21"/>
        <v>211.17500000000001</v>
      </c>
      <c r="J110" s="24">
        <f t="shared" si="20"/>
        <v>67.462662726619271</v>
      </c>
      <c r="K110" s="81"/>
      <c r="L110" s="61"/>
    </row>
    <row r="111" spans="1:12" ht="24" hidden="1" customHeight="1">
      <c r="A111" s="44"/>
      <c r="B111" s="58" t="s">
        <v>149</v>
      </c>
      <c r="C111" s="46" t="s">
        <v>62</v>
      </c>
      <c r="D111" s="48"/>
      <c r="E111" s="48"/>
      <c r="F111" s="22"/>
      <c r="G111" s="47">
        <f t="shared" si="27"/>
        <v>0</v>
      </c>
      <c r="H111" s="51"/>
      <c r="I111" s="25">
        <f t="shared" si="21"/>
        <v>0</v>
      </c>
      <c r="J111" s="24" t="e">
        <f t="shared" si="20"/>
        <v>#DIV/0!</v>
      </c>
      <c r="K111" s="81"/>
    </row>
    <row r="112" spans="1:12" ht="12.75" hidden="1" customHeight="1">
      <c r="A112" s="44"/>
      <c r="B112" s="58" t="s">
        <v>152</v>
      </c>
      <c r="C112" s="46" t="s">
        <v>62</v>
      </c>
      <c r="D112" s="47"/>
      <c r="E112" s="47"/>
      <c r="F112" s="24"/>
      <c r="G112" s="47">
        <f t="shared" si="27"/>
        <v>0</v>
      </c>
      <c r="H112" s="51"/>
      <c r="I112" s="25">
        <f t="shared" si="21"/>
        <v>0</v>
      </c>
      <c r="J112" s="24" t="e">
        <f t="shared" si="20"/>
        <v>#DIV/0!</v>
      </c>
      <c r="K112" s="81"/>
    </row>
    <row r="113" spans="1:11" ht="12.75" customHeight="1">
      <c r="A113" s="44" t="s">
        <v>98</v>
      </c>
      <c r="B113" s="56" t="s">
        <v>93</v>
      </c>
      <c r="C113" s="46" t="s">
        <v>62</v>
      </c>
      <c r="D113" s="47">
        <v>248.5</v>
      </c>
      <c r="E113" s="47"/>
      <c r="F113" s="24">
        <v>236.6</v>
      </c>
      <c r="G113" s="47">
        <f t="shared" si="27"/>
        <v>100.56666666666666</v>
      </c>
      <c r="H113" s="48">
        <v>555.1</v>
      </c>
      <c r="I113" s="25">
        <f t="shared" si="21"/>
        <v>454.53333333333336</v>
      </c>
      <c r="J113" s="24">
        <f t="shared" si="20"/>
        <v>451.97215777262181</v>
      </c>
      <c r="K113" s="81"/>
    </row>
    <row r="114" spans="1:11" ht="12.75" customHeight="1">
      <c r="A114" s="44" t="s">
        <v>99</v>
      </c>
      <c r="B114" s="56" t="s">
        <v>13</v>
      </c>
      <c r="C114" s="46" t="s">
        <v>62</v>
      </c>
      <c r="D114" s="47">
        <v>234.9</v>
      </c>
      <c r="E114" s="47"/>
      <c r="F114" s="24">
        <v>223.7</v>
      </c>
      <c r="G114" s="47">
        <f t="shared" si="27"/>
        <v>95.074999999999989</v>
      </c>
      <c r="H114" s="48">
        <v>138.1</v>
      </c>
      <c r="I114" s="25">
        <f t="shared" si="21"/>
        <v>43.025000000000006</v>
      </c>
      <c r="J114" s="24">
        <f t="shared" si="20"/>
        <v>45.253747041809106</v>
      </c>
      <c r="K114" s="81"/>
    </row>
    <row r="115" spans="1:11" ht="12.75" customHeight="1">
      <c r="A115" s="44" t="s">
        <v>100</v>
      </c>
      <c r="B115" s="56" t="s">
        <v>86</v>
      </c>
      <c r="C115" s="46" t="s">
        <v>62</v>
      </c>
      <c r="D115" s="47">
        <v>145.30000000000001</v>
      </c>
      <c r="E115" s="47"/>
      <c r="F115" s="24">
        <v>138.4</v>
      </c>
      <c r="G115" s="47">
        <f t="shared" si="27"/>
        <v>58.81666666666667</v>
      </c>
      <c r="H115" s="48">
        <v>64.099999999999994</v>
      </c>
      <c r="I115" s="25">
        <f t="shared" si="21"/>
        <v>5.2833333333333243</v>
      </c>
      <c r="J115" s="24">
        <f t="shared" si="20"/>
        <v>8.9827146500424817</v>
      </c>
      <c r="K115" s="81"/>
    </row>
    <row r="116" spans="1:11" ht="12.75" customHeight="1">
      <c r="A116" s="44" t="s">
        <v>101</v>
      </c>
      <c r="B116" s="56" t="s">
        <v>169</v>
      </c>
      <c r="C116" s="46" t="s">
        <v>62</v>
      </c>
      <c r="D116" s="59">
        <f t="shared" ref="D116:H116" si="28">SUM(D117:D134)</f>
        <v>1902.2000000000003</v>
      </c>
      <c r="E116" s="59"/>
      <c r="F116" s="28">
        <f t="shared" ref="F116" si="29">SUM(F117:F134)</f>
        <v>1715.7000000000003</v>
      </c>
      <c r="G116" s="59">
        <f t="shared" si="28"/>
        <v>745.95833333333326</v>
      </c>
      <c r="H116" s="59">
        <f t="shared" si="28"/>
        <v>2126.1</v>
      </c>
      <c r="I116" s="25">
        <f t="shared" si="21"/>
        <v>1380.1416666666667</v>
      </c>
      <c r="J116" s="24">
        <f t="shared" si="20"/>
        <v>185.01591911970064</v>
      </c>
      <c r="K116" s="81"/>
    </row>
    <row r="117" spans="1:11" ht="12.75" customHeight="1">
      <c r="A117" s="44"/>
      <c r="B117" s="56" t="s">
        <v>8</v>
      </c>
      <c r="C117" s="46" t="s">
        <v>62</v>
      </c>
      <c r="D117" s="47">
        <v>160.1</v>
      </c>
      <c r="E117" s="47"/>
      <c r="F117" s="24">
        <v>152.35</v>
      </c>
      <c r="G117" s="47">
        <f>(D117/12*2)+(F117/12*3)</f>
        <v>64.770833333333329</v>
      </c>
      <c r="H117" s="48">
        <v>54.4</v>
      </c>
      <c r="I117" s="25">
        <f t="shared" si="21"/>
        <v>-10.37083333333333</v>
      </c>
      <c r="J117" s="24">
        <f t="shared" si="20"/>
        <v>-16.011579285944038</v>
      </c>
      <c r="K117" s="81"/>
    </row>
    <row r="118" spans="1:11" ht="12.75" customHeight="1">
      <c r="A118" s="44"/>
      <c r="B118" s="56" t="s">
        <v>104</v>
      </c>
      <c r="C118" s="46" t="s">
        <v>62</v>
      </c>
      <c r="D118" s="47">
        <v>270.10000000000002</v>
      </c>
      <c r="E118" s="47"/>
      <c r="F118" s="24">
        <v>257.25</v>
      </c>
      <c r="G118" s="47">
        <f t="shared" ref="G118:G134" si="30">(D118/12*2)+(F118/12*3)</f>
        <v>109.32916666666668</v>
      </c>
      <c r="H118" s="48">
        <v>193.8</v>
      </c>
      <c r="I118" s="25">
        <f t="shared" si="21"/>
        <v>84.470833333333331</v>
      </c>
      <c r="J118" s="24">
        <f t="shared" si="20"/>
        <v>77.262853005068791</v>
      </c>
      <c r="K118" s="81"/>
    </row>
    <row r="119" spans="1:11" ht="12.75" customHeight="1">
      <c r="A119" s="44"/>
      <c r="B119" s="56" t="s">
        <v>122</v>
      </c>
      <c r="C119" s="46" t="s">
        <v>62</v>
      </c>
      <c r="D119" s="47">
        <v>179.3</v>
      </c>
      <c r="E119" s="47"/>
      <c r="F119" s="24">
        <v>170.75</v>
      </c>
      <c r="G119" s="47">
        <f t="shared" si="30"/>
        <v>72.57083333333334</v>
      </c>
      <c r="H119" s="48">
        <v>171.4</v>
      </c>
      <c r="I119" s="25">
        <f t="shared" si="21"/>
        <v>98.829166666666666</v>
      </c>
      <c r="J119" s="24">
        <f t="shared" si="20"/>
        <v>136.18303955905148</v>
      </c>
      <c r="K119" s="81"/>
    </row>
    <row r="120" spans="1:11" ht="12.75" customHeight="1">
      <c r="A120" s="44"/>
      <c r="B120" s="56" t="s">
        <v>12</v>
      </c>
      <c r="C120" s="46" t="s">
        <v>62</v>
      </c>
      <c r="D120" s="47">
        <v>159.30000000000001</v>
      </c>
      <c r="E120" s="47"/>
      <c r="F120" s="24">
        <v>151.69999999999999</v>
      </c>
      <c r="G120" s="47">
        <f t="shared" si="30"/>
        <v>64.474999999999994</v>
      </c>
      <c r="H120" s="48">
        <v>45.8</v>
      </c>
      <c r="I120" s="25">
        <f t="shared" si="21"/>
        <v>-18.674999999999997</v>
      </c>
      <c r="J120" s="24">
        <f t="shared" si="20"/>
        <v>-28.964715005816217</v>
      </c>
      <c r="K120" s="81"/>
    </row>
    <row r="121" spans="1:11" ht="12.75" customHeight="1">
      <c r="A121" s="44"/>
      <c r="B121" s="56" t="s">
        <v>176</v>
      </c>
      <c r="C121" s="46" t="s">
        <v>62</v>
      </c>
      <c r="D121" s="47">
        <v>26.8</v>
      </c>
      <c r="E121" s="47"/>
      <c r="F121" s="24">
        <v>25.45</v>
      </c>
      <c r="G121" s="47">
        <f t="shared" si="30"/>
        <v>10.829166666666666</v>
      </c>
      <c r="H121" s="48">
        <v>14.2</v>
      </c>
      <c r="I121" s="25">
        <f t="shared" si="21"/>
        <v>3.3708333333333336</v>
      </c>
      <c r="J121" s="24">
        <f t="shared" si="20"/>
        <v>31.127356675644478</v>
      </c>
      <c r="K121" s="81"/>
    </row>
    <row r="122" spans="1:11" ht="12.75" customHeight="1">
      <c r="A122" s="44"/>
      <c r="B122" s="58" t="s">
        <v>177</v>
      </c>
      <c r="C122" s="46" t="s">
        <v>62</v>
      </c>
      <c r="D122" s="49">
        <v>0</v>
      </c>
      <c r="E122" s="49"/>
      <c r="F122" s="25">
        <v>0</v>
      </c>
      <c r="G122" s="47">
        <f t="shared" si="30"/>
        <v>0</v>
      </c>
      <c r="H122" s="48">
        <v>19.100000000000001</v>
      </c>
      <c r="I122" s="25">
        <f t="shared" si="21"/>
        <v>19.100000000000001</v>
      </c>
      <c r="J122" s="24">
        <v>0</v>
      </c>
      <c r="K122" s="81"/>
    </row>
    <row r="123" spans="1:11" ht="12.75" customHeight="1">
      <c r="A123" s="44"/>
      <c r="B123" s="58" t="s">
        <v>174</v>
      </c>
      <c r="C123" s="46" t="s">
        <v>62</v>
      </c>
      <c r="D123" s="47">
        <v>40.4</v>
      </c>
      <c r="E123" s="47"/>
      <c r="F123" s="24">
        <v>0</v>
      </c>
      <c r="G123" s="47">
        <f t="shared" si="30"/>
        <v>6.7333333333333334</v>
      </c>
      <c r="H123" s="60">
        <v>0</v>
      </c>
      <c r="I123" s="25">
        <f t="shared" si="21"/>
        <v>-6.7333333333333334</v>
      </c>
      <c r="J123" s="24">
        <f t="shared" si="20"/>
        <v>-100</v>
      </c>
      <c r="K123" s="81"/>
    </row>
    <row r="124" spans="1:11" ht="12.75" customHeight="1">
      <c r="A124" s="44"/>
      <c r="B124" s="58" t="s">
        <v>178</v>
      </c>
      <c r="C124" s="46" t="s">
        <v>62</v>
      </c>
      <c r="D124" s="47">
        <v>19.2</v>
      </c>
      <c r="E124" s="47"/>
      <c r="F124" s="24">
        <v>0</v>
      </c>
      <c r="G124" s="47">
        <f t="shared" si="30"/>
        <v>3.1999999999999997</v>
      </c>
      <c r="H124" s="48">
        <v>10.7</v>
      </c>
      <c r="I124" s="25">
        <f t="shared" si="21"/>
        <v>7.5</v>
      </c>
      <c r="J124" s="24">
        <f t="shared" si="20"/>
        <v>234.375</v>
      </c>
      <c r="K124" s="81"/>
    </row>
    <row r="125" spans="1:11" ht="12.75" customHeight="1">
      <c r="A125" s="44"/>
      <c r="B125" s="58" t="s">
        <v>179</v>
      </c>
      <c r="C125" s="46" t="s">
        <v>62</v>
      </c>
      <c r="D125" s="47">
        <v>7.6</v>
      </c>
      <c r="E125" s="47"/>
      <c r="F125" s="24">
        <v>7.3</v>
      </c>
      <c r="G125" s="47">
        <f t="shared" si="30"/>
        <v>3.0916666666666663</v>
      </c>
      <c r="H125" s="48">
        <v>0</v>
      </c>
      <c r="I125" s="25">
        <f t="shared" si="21"/>
        <v>-3.0916666666666663</v>
      </c>
      <c r="J125" s="24">
        <f t="shared" si="20"/>
        <v>-100</v>
      </c>
      <c r="K125" s="81"/>
    </row>
    <row r="126" spans="1:11" ht="12.75" customHeight="1">
      <c r="A126" s="44"/>
      <c r="B126" s="58" t="s">
        <v>16</v>
      </c>
      <c r="C126" s="46" t="s">
        <v>62</v>
      </c>
      <c r="D126" s="49">
        <v>0</v>
      </c>
      <c r="E126" s="49"/>
      <c r="F126" s="25">
        <v>0</v>
      </c>
      <c r="G126" s="47">
        <f t="shared" si="30"/>
        <v>0</v>
      </c>
      <c r="H126" s="48">
        <v>0</v>
      </c>
      <c r="I126" s="25">
        <f t="shared" si="21"/>
        <v>0</v>
      </c>
      <c r="J126" s="24">
        <v>0</v>
      </c>
      <c r="K126" s="81"/>
    </row>
    <row r="127" spans="1:11" ht="12.75" customHeight="1">
      <c r="A127" s="44"/>
      <c r="B127" s="58" t="s">
        <v>6</v>
      </c>
      <c r="C127" s="46" t="s">
        <v>62</v>
      </c>
      <c r="D127" s="47">
        <v>13.6</v>
      </c>
      <c r="E127" s="47"/>
      <c r="F127" s="24">
        <v>13</v>
      </c>
      <c r="G127" s="47">
        <f t="shared" si="30"/>
        <v>5.5166666666666666</v>
      </c>
      <c r="H127" s="48">
        <v>0</v>
      </c>
      <c r="I127" s="25">
        <f t="shared" si="21"/>
        <v>-5.5166666666666666</v>
      </c>
      <c r="J127" s="24">
        <f t="shared" si="20"/>
        <v>-100</v>
      </c>
      <c r="K127" s="81"/>
    </row>
    <row r="128" spans="1:11" ht="12.75" customHeight="1">
      <c r="A128" s="44"/>
      <c r="B128" s="58" t="s">
        <v>134</v>
      </c>
      <c r="C128" s="46" t="s">
        <v>62</v>
      </c>
      <c r="D128" s="47">
        <v>164</v>
      </c>
      <c r="E128" s="47"/>
      <c r="F128" s="24">
        <v>156.19999999999999</v>
      </c>
      <c r="G128" s="47">
        <f t="shared" si="30"/>
        <v>66.383333333333326</v>
      </c>
      <c r="H128" s="48">
        <v>318</v>
      </c>
      <c r="I128" s="25">
        <f t="shared" si="21"/>
        <v>251.61666666666667</v>
      </c>
      <c r="J128" s="24">
        <f t="shared" si="20"/>
        <v>379.03590258599047</v>
      </c>
      <c r="K128" s="81"/>
    </row>
    <row r="129" spans="1:11" ht="12.75" customHeight="1">
      <c r="A129" s="44"/>
      <c r="B129" s="58" t="s">
        <v>184</v>
      </c>
      <c r="C129" s="46" t="s">
        <v>62</v>
      </c>
      <c r="D129" s="47">
        <v>507</v>
      </c>
      <c r="E129" s="47"/>
      <c r="F129" s="24">
        <v>482.9</v>
      </c>
      <c r="G129" s="47">
        <f t="shared" si="30"/>
        <v>205.22499999999999</v>
      </c>
      <c r="H129" s="48">
        <v>294.8</v>
      </c>
      <c r="I129" s="25">
        <f t="shared" si="21"/>
        <v>89.575000000000017</v>
      </c>
      <c r="J129" s="24">
        <f t="shared" si="20"/>
        <v>43.647216469728363</v>
      </c>
      <c r="K129" s="81"/>
    </row>
    <row r="130" spans="1:11" ht="12.75" customHeight="1">
      <c r="A130" s="44"/>
      <c r="B130" s="58" t="s">
        <v>185</v>
      </c>
      <c r="C130" s="46" t="s">
        <v>62</v>
      </c>
      <c r="D130" s="49">
        <v>0</v>
      </c>
      <c r="E130" s="49"/>
      <c r="F130" s="25">
        <v>0</v>
      </c>
      <c r="G130" s="47">
        <f t="shared" si="30"/>
        <v>0</v>
      </c>
      <c r="H130" s="48">
        <v>371.4</v>
      </c>
      <c r="I130" s="25">
        <f t="shared" si="21"/>
        <v>371.4</v>
      </c>
      <c r="J130" s="24">
        <v>0</v>
      </c>
      <c r="K130" s="81"/>
    </row>
    <row r="131" spans="1:11" ht="12.75" customHeight="1">
      <c r="A131" s="44"/>
      <c r="B131" s="58" t="s">
        <v>139</v>
      </c>
      <c r="C131" s="46" t="s">
        <v>62</v>
      </c>
      <c r="D131" s="47">
        <v>10.199999999999999</v>
      </c>
      <c r="E131" s="47"/>
      <c r="F131" s="24">
        <v>0</v>
      </c>
      <c r="G131" s="47">
        <f t="shared" si="30"/>
        <v>1.7</v>
      </c>
      <c r="H131" s="60">
        <v>0</v>
      </c>
      <c r="I131" s="25">
        <f t="shared" si="21"/>
        <v>-1.7</v>
      </c>
      <c r="J131" s="24">
        <f t="shared" si="20"/>
        <v>-100</v>
      </c>
      <c r="K131" s="81"/>
    </row>
    <row r="132" spans="1:11" ht="12.75" customHeight="1">
      <c r="A132" s="44"/>
      <c r="B132" s="58" t="s">
        <v>138</v>
      </c>
      <c r="C132" s="46" t="s">
        <v>62</v>
      </c>
      <c r="D132" s="47">
        <v>33.9</v>
      </c>
      <c r="E132" s="47"/>
      <c r="F132" s="24">
        <v>2.9</v>
      </c>
      <c r="G132" s="47">
        <f t="shared" si="30"/>
        <v>6.3749999999999991</v>
      </c>
      <c r="H132" s="48">
        <v>0</v>
      </c>
      <c r="I132" s="25">
        <f t="shared" si="21"/>
        <v>-6.3749999999999991</v>
      </c>
      <c r="J132" s="24">
        <f t="shared" si="20"/>
        <v>-100</v>
      </c>
      <c r="K132" s="81"/>
    </row>
    <row r="133" spans="1:11" ht="12.75" customHeight="1">
      <c r="A133" s="44"/>
      <c r="B133" s="57" t="s">
        <v>197</v>
      </c>
      <c r="C133" s="46" t="s">
        <v>62</v>
      </c>
      <c r="D133" s="47">
        <v>27.3</v>
      </c>
      <c r="E133" s="47"/>
      <c r="F133" s="24">
        <v>26</v>
      </c>
      <c r="G133" s="47">
        <f t="shared" si="30"/>
        <v>11.05</v>
      </c>
      <c r="H133" s="48">
        <v>28.3</v>
      </c>
      <c r="I133" s="25">
        <f t="shared" si="21"/>
        <v>17.25</v>
      </c>
      <c r="J133" s="24">
        <f t="shared" si="20"/>
        <v>156.10859728506784</v>
      </c>
      <c r="K133" s="81"/>
    </row>
    <row r="134" spans="1:11" ht="12.75" customHeight="1">
      <c r="A134" s="44"/>
      <c r="B134" s="58" t="s">
        <v>186</v>
      </c>
      <c r="C134" s="46" t="s">
        <v>62</v>
      </c>
      <c r="D134" s="47">
        <v>283.39999999999998</v>
      </c>
      <c r="E134" s="47"/>
      <c r="F134" s="24">
        <v>269.89999999999998</v>
      </c>
      <c r="G134" s="47">
        <f t="shared" si="30"/>
        <v>114.70833333333331</v>
      </c>
      <c r="H134" s="48">
        <v>604.20000000000005</v>
      </c>
      <c r="I134" s="25">
        <f t="shared" si="21"/>
        <v>489.49166666666673</v>
      </c>
      <c r="J134" s="24">
        <f t="shared" si="20"/>
        <v>426.72720668361808</v>
      </c>
      <c r="K134" s="81"/>
    </row>
    <row r="135" spans="1:11" ht="12.75" customHeight="1">
      <c r="A135" s="93" t="s">
        <v>14</v>
      </c>
      <c r="B135" s="94" t="s">
        <v>182</v>
      </c>
      <c r="C135" s="92" t="s">
        <v>62</v>
      </c>
      <c r="D135" s="55">
        <f t="shared" ref="D135:H135" si="31">D136+D141+D142+D143+D144</f>
        <v>54842.3</v>
      </c>
      <c r="E135" s="55"/>
      <c r="F135" s="27">
        <f t="shared" ref="F135" si="32">F136+F141+F142+F143+F144</f>
        <v>66246.350000000006</v>
      </c>
      <c r="G135" s="55">
        <f t="shared" si="31"/>
        <v>25701.970833333336</v>
      </c>
      <c r="H135" s="55">
        <f t="shared" si="31"/>
        <v>29068.800000000003</v>
      </c>
      <c r="I135" s="31">
        <f t="shared" si="21"/>
        <v>3366.8291666666664</v>
      </c>
      <c r="J135" s="26">
        <f t="shared" si="20"/>
        <v>13.099498044329621</v>
      </c>
      <c r="K135" s="81"/>
    </row>
    <row r="136" spans="1:11" ht="12.75" customHeight="1">
      <c r="A136" s="44" t="s">
        <v>50</v>
      </c>
      <c r="B136" s="56" t="s">
        <v>21</v>
      </c>
      <c r="C136" s="46" t="s">
        <v>62</v>
      </c>
      <c r="D136" s="47">
        <v>42297.2</v>
      </c>
      <c r="E136" s="47"/>
      <c r="F136" s="24">
        <v>56108.800000000003</v>
      </c>
      <c r="G136" s="47">
        <f>(D136/12*2)+(F136/12*3)</f>
        <v>21076.733333333334</v>
      </c>
      <c r="H136" s="48">
        <v>21588.400000000001</v>
      </c>
      <c r="I136" s="25">
        <f t="shared" si="21"/>
        <v>511.66666666666788</v>
      </c>
      <c r="J136" s="24">
        <f t="shared" si="20"/>
        <v>2.4276374264196505</v>
      </c>
      <c r="K136" s="81"/>
    </row>
    <row r="137" spans="1:11" ht="12.75" customHeight="1">
      <c r="A137" s="44"/>
      <c r="B137" s="56" t="s">
        <v>111</v>
      </c>
      <c r="C137" s="46" t="s">
        <v>110</v>
      </c>
      <c r="D137" s="49">
        <f>D136/D138/12*1000</f>
        <v>69113.07189542483</v>
      </c>
      <c r="E137" s="49"/>
      <c r="F137" s="25">
        <f>F136/F138/12*1000</f>
        <v>91681.045751633981</v>
      </c>
      <c r="G137" s="49">
        <f>G136/G138/5*1000</f>
        <v>82653.856209150341</v>
      </c>
      <c r="H137" s="50">
        <f>H136/H138/5*1000</f>
        <v>84660.392156862741</v>
      </c>
      <c r="I137" s="25">
        <f t="shared" si="21"/>
        <v>2006.5359477124002</v>
      </c>
      <c r="J137" s="24">
        <f t="shared" si="20"/>
        <v>2.4276374264196221</v>
      </c>
      <c r="K137" s="81"/>
    </row>
    <row r="138" spans="1:11" ht="12.75" customHeight="1">
      <c r="A138" s="44"/>
      <c r="B138" s="56" t="s">
        <v>123</v>
      </c>
      <c r="C138" s="46" t="s">
        <v>112</v>
      </c>
      <c r="D138" s="49">
        <v>51</v>
      </c>
      <c r="E138" s="49"/>
      <c r="F138" s="25">
        <v>51</v>
      </c>
      <c r="G138" s="49">
        <f>D138</f>
        <v>51</v>
      </c>
      <c r="H138" s="50">
        <v>51</v>
      </c>
      <c r="I138" s="25">
        <f t="shared" si="21"/>
        <v>0</v>
      </c>
      <c r="J138" s="24">
        <f t="shared" si="20"/>
        <v>0</v>
      </c>
      <c r="K138" s="81"/>
    </row>
    <row r="139" spans="1:11" ht="12.75" customHeight="1">
      <c r="A139" s="106" t="s">
        <v>18</v>
      </c>
      <c r="B139" s="106" t="s">
        <v>59</v>
      </c>
      <c r="C139" s="106" t="s">
        <v>60</v>
      </c>
      <c r="D139" s="107" t="s">
        <v>304</v>
      </c>
      <c r="E139" s="91"/>
      <c r="F139" s="107" t="s">
        <v>307</v>
      </c>
      <c r="G139" s="107" t="s">
        <v>330</v>
      </c>
      <c r="H139" s="107" t="s">
        <v>333</v>
      </c>
      <c r="I139" s="107" t="s">
        <v>305</v>
      </c>
      <c r="J139" s="107" t="s">
        <v>332</v>
      </c>
      <c r="K139" s="121" t="s">
        <v>331</v>
      </c>
    </row>
    <row r="140" spans="1:11" ht="42.75" customHeight="1">
      <c r="A140" s="106"/>
      <c r="B140" s="106"/>
      <c r="C140" s="106"/>
      <c r="D140" s="106"/>
      <c r="E140" s="92"/>
      <c r="F140" s="106"/>
      <c r="G140" s="106"/>
      <c r="H140" s="106"/>
      <c r="I140" s="107"/>
      <c r="J140" s="107"/>
      <c r="K140" s="121"/>
    </row>
    <row r="141" spans="1:11" ht="12.75" customHeight="1">
      <c r="A141" s="44" t="s">
        <v>51</v>
      </c>
      <c r="B141" s="56" t="s">
        <v>73</v>
      </c>
      <c r="C141" s="46" t="s">
        <v>62</v>
      </c>
      <c r="D141" s="47">
        <v>4187.3999999999996</v>
      </c>
      <c r="E141" s="47"/>
      <c r="F141" s="24">
        <v>3988</v>
      </c>
      <c r="G141" s="47">
        <f>(D141/12*2)+(F141/12*3)</f>
        <v>1694.9</v>
      </c>
      <c r="H141" s="48">
        <v>1948.5</v>
      </c>
      <c r="I141" s="25">
        <f t="shared" si="21"/>
        <v>253.59999999999991</v>
      </c>
      <c r="J141" s="24">
        <f t="shared" si="20"/>
        <v>14.962534662811962</v>
      </c>
      <c r="K141" s="81"/>
    </row>
    <row r="142" spans="1:11" ht="12.75" customHeight="1">
      <c r="A142" s="44" t="s">
        <v>52</v>
      </c>
      <c r="B142" s="56" t="s">
        <v>30</v>
      </c>
      <c r="C142" s="46" t="s">
        <v>62</v>
      </c>
      <c r="D142" s="47">
        <v>215.8</v>
      </c>
      <c r="E142" s="47"/>
      <c r="F142" s="24">
        <v>221</v>
      </c>
      <c r="G142" s="47">
        <f t="shared" ref="G142:G143" si="33">(D142/12*2)+(F142/12*3)</f>
        <v>91.216666666666669</v>
      </c>
      <c r="H142" s="48">
        <v>529.9</v>
      </c>
      <c r="I142" s="25">
        <f t="shared" si="21"/>
        <v>438.68333333333328</v>
      </c>
      <c r="J142" s="24">
        <f t="shared" si="20"/>
        <v>480.92453864425352</v>
      </c>
      <c r="K142" s="81"/>
    </row>
    <row r="143" spans="1:11" ht="12.75" customHeight="1">
      <c r="A143" s="44" t="s">
        <v>53</v>
      </c>
      <c r="B143" s="56" t="s">
        <v>180</v>
      </c>
      <c r="C143" s="46" t="s">
        <v>62</v>
      </c>
      <c r="D143" s="47">
        <v>929.3</v>
      </c>
      <c r="E143" s="47"/>
      <c r="F143" s="24">
        <v>885.1</v>
      </c>
      <c r="G143" s="47">
        <f t="shared" si="33"/>
        <v>376.15833333333336</v>
      </c>
      <c r="H143" s="48">
        <v>124.6</v>
      </c>
      <c r="I143" s="25">
        <f t="shared" si="21"/>
        <v>-251.55833333333337</v>
      </c>
      <c r="J143" s="24">
        <f t="shared" si="20"/>
        <v>-66.875650767628883</v>
      </c>
      <c r="K143" s="81"/>
    </row>
    <row r="144" spans="1:11" ht="12.75" customHeight="1">
      <c r="A144" s="44" t="s">
        <v>54</v>
      </c>
      <c r="B144" s="56" t="s">
        <v>56</v>
      </c>
      <c r="C144" s="46" t="s">
        <v>62</v>
      </c>
      <c r="D144" s="59">
        <f t="shared" ref="D144:H144" si="34">D145+D146+D147+D148+D149+D152</f>
        <v>7212.6</v>
      </c>
      <c r="E144" s="59"/>
      <c r="F144" s="28">
        <f t="shared" ref="F144" si="35">F145+F146+F147+F148+F149+F152</f>
        <v>5043.4500000000007</v>
      </c>
      <c r="G144" s="59">
        <f t="shared" si="34"/>
        <v>2462.9625000000001</v>
      </c>
      <c r="H144" s="59">
        <f t="shared" si="34"/>
        <v>4877.3999999999996</v>
      </c>
      <c r="I144" s="25">
        <f t="shared" si="21"/>
        <v>2414.4374999999995</v>
      </c>
      <c r="J144" s="24">
        <f t="shared" si="20"/>
        <v>98.029811659739011</v>
      </c>
      <c r="K144" s="81"/>
    </row>
    <row r="145" spans="1:11" ht="12.75" customHeight="1">
      <c r="A145" s="44" t="s">
        <v>102</v>
      </c>
      <c r="B145" s="56" t="s">
        <v>181</v>
      </c>
      <c r="C145" s="46" t="s">
        <v>62</v>
      </c>
      <c r="D145" s="47">
        <v>145.5</v>
      </c>
      <c r="E145" s="47"/>
      <c r="F145" s="24">
        <v>138.55000000000001</v>
      </c>
      <c r="G145" s="47">
        <f>(D145/12*2)+(F145/12*3)</f>
        <v>58.887500000000003</v>
      </c>
      <c r="H145" s="48">
        <v>235.6</v>
      </c>
      <c r="I145" s="25">
        <f t="shared" si="21"/>
        <v>176.71249999999998</v>
      </c>
      <c r="J145" s="24">
        <f t="shared" si="20"/>
        <v>300.08490766291658</v>
      </c>
      <c r="K145" s="81"/>
    </row>
    <row r="146" spans="1:11" ht="12.75" customHeight="1">
      <c r="A146" s="44" t="s">
        <v>105</v>
      </c>
      <c r="B146" s="56" t="s">
        <v>55</v>
      </c>
      <c r="C146" s="46" t="s">
        <v>62</v>
      </c>
      <c r="D146" s="47">
        <v>2098</v>
      </c>
      <c r="E146" s="47"/>
      <c r="F146" s="24">
        <v>1231.5999999999999</v>
      </c>
      <c r="G146" s="47">
        <f t="shared" ref="G146:G154" si="36">(D146/12*2)+(F146/12*3)</f>
        <v>657.56666666666661</v>
      </c>
      <c r="H146" s="48">
        <v>0</v>
      </c>
      <c r="I146" s="25">
        <f t="shared" si="21"/>
        <v>-657.56666666666661</v>
      </c>
      <c r="J146" s="24">
        <f t="shared" si="20"/>
        <v>-100</v>
      </c>
      <c r="K146" s="81"/>
    </row>
    <row r="147" spans="1:11" ht="12.75" customHeight="1">
      <c r="A147" s="44" t="s">
        <v>106</v>
      </c>
      <c r="B147" s="56" t="s">
        <v>72</v>
      </c>
      <c r="C147" s="46" t="s">
        <v>62</v>
      </c>
      <c r="D147" s="47">
        <v>702.3</v>
      </c>
      <c r="E147" s="47"/>
      <c r="F147" s="24">
        <v>668.8</v>
      </c>
      <c r="G147" s="47">
        <f t="shared" si="36"/>
        <v>284.25</v>
      </c>
      <c r="H147" s="48">
        <v>1016.8</v>
      </c>
      <c r="I147" s="25">
        <f t="shared" si="21"/>
        <v>732.55</v>
      </c>
      <c r="J147" s="24">
        <f t="shared" si="20"/>
        <v>257.71328056288479</v>
      </c>
      <c r="K147" s="81"/>
    </row>
    <row r="148" spans="1:11" ht="12.75" customHeight="1">
      <c r="A148" s="44" t="s">
        <v>107</v>
      </c>
      <c r="B148" s="56" t="s">
        <v>17</v>
      </c>
      <c r="C148" s="46" t="s">
        <v>62</v>
      </c>
      <c r="D148" s="47">
        <v>192.6</v>
      </c>
      <c r="E148" s="47"/>
      <c r="F148" s="24">
        <v>183.5</v>
      </c>
      <c r="G148" s="47">
        <f t="shared" si="36"/>
        <v>77.974999999999994</v>
      </c>
      <c r="H148" s="48">
        <v>176.4</v>
      </c>
      <c r="I148" s="25">
        <f t="shared" si="21"/>
        <v>98.425000000000011</v>
      </c>
      <c r="J148" s="24">
        <f t="shared" ref="J148:J154" si="37">(H148/G148*100)-100</f>
        <v>126.22635460083362</v>
      </c>
      <c r="K148" s="81"/>
    </row>
    <row r="149" spans="1:11" ht="12.75" customHeight="1">
      <c r="A149" s="44" t="s">
        <v>108</v>
      </c>
      <c r="B149" s="56" t="s">
        <v>32</v>
      </c>
      <c r="C149" s="46" t="s">
        <v>62</v>
      </c>
      <c r="D149" s="47">
        <v>1683.4</v>
      </c>
      <c r="E149" s="47"/>
      <c r="F149" s="24">
        <v>548.9</v>
      </c>
      <c r="G149" s="47">
        <f t="shared" si="36"/>
        <v>417.79166666666663</v>
      </c>
      <c r="H149" s="48">
        <v>717</v>
      </c>
      <c r="I149" s="25">
        <f t="shared" ref="I149:I153" si="38">H149-G149</f>
        <v>299.20833333333337</v>
      </c>
      <c r="J149" s="24">
        <f t="shared" si="37"/>
        <v>71.616635085269792</v>
      </c>
      <c r="K149" s="81"/>
    </row>
    <row r="150" spans="1:11" ht="25.5" hidden="1" customHeight="1">
      <c r="A150" s="44"/>
      <c r="B150" s="58" t="s">
        <v>149</v>
      </c>
      <c r="C150" s="46" t="s">
        <v>62</v>
      </c>
      <c r="D150" s="47"/>
      <c r="E150" s="47"/>
      <c r="F150" s="24"/>
      <c r="G150" s="47">
        <f t="shared" si="36"/>
        <v>0</v>
      </c>
      <c r="H150" s="48"/>
      <c r="I150" s="25">
        <f t="shared" si="38"/>
        <v>0</v>
      </c>
      <c r="J150" s="24" t="e">
        <f t="shared" si="37"/>
        <v>#DIV/0!</v>
      </c>
      <c r="K150" s="81"/>
    </row>
    <row r="151" spans="1:11" ht="12.75" hidden="1" customHeight="1">
      <c r="A151" s="44"/>
      <c r="B151" s="58" t="s">
        <v>152</v>
      </c>
      <c r="C151" s="46" t="s">
        <v>62</v>
      </c>
      <c r="D151" s="47"/>
      <c r="E151" s="47"/>
      <c r="F151" s="24"/>
      <c r="G151" s="47">
        <f t="shared" si="36"/>
        <v>0</v>
      </c>
      <c r="H151" s="48"/>
      <c r="I151" s="25">
        <f t="shared" si="38"/>
        <v>0</v>
      </c>
      <c r="J151" s="24" t="e">
        <f t="shared" si="37"/>
        <v>#DIV/0!</v>
      </c>
      <c r="K151" s="81"/>
    </row>
    <row r="152" spans="1:11" ht="12.75" customHeight="1">
      <c r="A152" s="44" t="s">
        <v>109</v>
      </c>
      <c r="B152" s="56" t="s">
        <v>169</v>
      </c>
      <c r="C152" s="46" t="s">
        <v>62</v>
      </c>
      <c r="D152" s="59">
        <f>D153+D154+D155+D156+D157+D158+D159</f>
        <v>2390.7999999999997</v>
      </c>
      <c r="E152" s="59"/>
      <c r="F152" s="28">
        <f>F153+F154+F155+F156+F157+F158+F159</f>
        <v>2272.1000000000004</v>
      </c>
      <c r="G152" s="47">
        <f t="shared" si="36"/>
        <v>966.49166666666679</v>
      </c>
      <c r="H152" s="59">
        <f>H153+H154+H155+H156+H157+H158+H159</f>
        <v>2731.6</v>
      </c>
      <c r="I152" s="25">
        <f t="shared" si="38"/>
        <v>1765.1083333333331</v>
      </c>
      <c r="J152" s="24">
        <f t="shared" si="37"/>
        <v>182.63047620689952</v>
      </c>
      <c r="K152" s="81"/>
    </row>
    <row r="153" spans="1:11" ht="12.75" customHeight="1">
      <c r="A153" s="44"/>
      <c r="B153" s="56" t="s">
        <v>103</v>
      </c>
      <c r="C153" s="46" t="s">
        <v>62</v>
      </c>
      <c r="D153" s="47">
        <v>89.6</v>
      </c>
      <c r="E153" s="47"/>
      <c r="F153" s="24">
        <v>85.4</v>
      </c>
      <c r="G153" s="47">
        <f t="shared" si="36"/>
        <v>36.283333333333331</v>
      </c>
      <c r="H153" s="48">
        <v>95.9</v>
      </c>
      <c r="I153" s="25">
        <f t="shared" si="38"/>
        <v>59.616666666666674</v>
      </c>
      <c r="J153" s="24">
        <f t="shared" si="37"/>
        <v>164.30868167202573</v>
      </c>
      <c r="K153" s="81"/>
    </row>
    <row r="154" spans="1:11" ht="12.75" customHeight="1">
      <c r="A154" s="44"/>
      <c r="B154" s="56" t="s">
        <v>126</v>
      </c>
      <c r="C154" s="46" t="s">
        <v>62</v>
      </c>
      <c r="D154" s="47">
        <v>1242.8</v>
      </c>
      <c r="E154" s="47"/>
      <c r="F154" s="24">
        <v>1183.5999999999999</v>
      </c>
      <c r="G154" s="47">
        <f t="shared" si="36"/>
        <v>503.0333333333333</v>
      </c>
      <c r="H154" s="48">
        <v>0</v>
      </c>
      <c r="I154" s="25">
        <f>H154-G154</f>
        <v>-503.0333333333333</v>
      </c>
      <c r="J154" s="24">
        <f t="shared" si="37"/>
        <v>-100</v>
      </c>
      <c r="K154" s="81"/>
    </row>
    <row r="155" spans="1:11" ht="12.75" customHeight="1">
      <c r="A155" s="44"/>
      <c r="B155" s="56" t="s">
        <v>104</v>
      </c>
      <c r="C155" s="46" t="s">
        <v>62</v>
      </c>
      <c r="D155" s="47">
        <v>883.3</v>
      </c>
      <c r="E155" s="47"/>
      <c r="F155" s="24">
        <v>841.3</v>
      </c>
      <c r="G155" s="47">
        <f>(D155/12*2)+(F155/12*3)</f>
        <v>357.54166666666663</v>
      </c>
      <c r="H155" s="48">
        <v>910.8</v>
      </c>
      <c r="I155" s="25">
        <f>H155-G155</f>
        <v>553.25833333333333</v>
      </c>
      <c r="J155" s="24">
        <f>(H155/G155*100)-100</f>
        <v>154.73954084605523</v>
      </c>
      <c r="K155" s="81"/>
    </row>
    <row r="156" spans="1:11" ht="12.75" customHeight="1">
      <c r="A156" s="44"/>
      <c r="B156" s="56" t="s">
        <v>69</v>
      </c>
      <c r="C156" s="46" t="s">
        <v>62</v>
      </c>
      <c r="D156" s="47">
        <v>5.2</v>
      </c>
      <c r="E156" s="47"/>
      <c r="F156" s="24">
        <v>0</v>
      </c>
      <c r="G156" s="47">
        <f t="shared" ref="G156:G159" si="39">(D156/12*2)+(F156/12*3)</f>
        <v>0.8666666666666667</v>
      </c>
      <c r="H156" s="48">
        <v>0.3</v>
      </c>
      <c r="I156" s="25">
        <f t="shared" ref="I156:I176" si="40">H156-G156</f>
        <v>-0.56666666666666665</v>
      </c>
      <c r="J156" s="24">
        <f t="shared" ref="J156:J176" si="41">(H156/G156*100)-100</f>
        <v>-65.384615384615387</v>
      </c>
      <c r="K156" s="81"/>
    </row>
    <row r="157" spans="1:11" ht="12.75" customHeight="1">
      <c r="A157" s="44"/>
      <c r="B157" s="56" t="s">
        <v>184</v>
      </c>
      <c r="C157" s="46" t="s">
        <v>62</v>
      </c>
      <c r="D157" s="47">
        <v>129</v>
      </c>
      <c r="E157" s="47"/>
      <c r="F157" s="24">
        <v>122.9</v>
      </c>
      <c r="G157" s="47">
        <f t="shared" si="39"/>
        <v>52.225000000000001</v>
      </c>
      <c r="H157" s="48">
        <v>3.5</v>
      </c>
      <c r="I157" s="25">
        <f t="shared" si="40"/>
        <v>-48.725000000000001</v>
      </c>
      <c r="J157" s="24">
        <f t="shared" si="41"/>
        <v>-93.298228817616078</v>
      </c>
      <c r="K157" s="81"/>
    </row>
    <row r="158" spans="1:11" ht="12.75" customHeight="1">
      <c r="A158" s="44"/>
      <c r="B158" s="56" t="s">
        <v>185</v>
      </c>
      <c r="C158" s="46" t="s">
        <v>62</v>
      </c>
      <c r="D158" s="49">
        <v>0</v>
      </c>
      <c r="E158" s="49"/>
      <c r="F158" s="25">
        <v>0</v>
      </c>
      <c r="G158" s="47">
        <f t="shared" si="39"/>
        <v>0</v>
      </c>
      <c r="H158" s="48">
        <v>696.1</v>
      </c>
      <c r="I158" s="25">
        <f t="shared" si="40"/>
        <v>696.1</v>
      </c>
      <c r="J158" s="24">
        <v>0</v>
      </c>
      <c r="K158" s="81"/>
    </row>
    <row r="159" spans="1:11" ht="12.75" customHeight="1">
      <c r="A159" s="44"/>
      <c r="B159" s="56" t="s">
        <v>186</v>
      </c>
      <c r="C159" s="46" t="s">
        <v>62</v>
      </c>
      <c r="D159" s="47">
        <v>40.9</v>
      </c>
      <c r="E159" s="47"/>
      <c r="F159" s="24">
        <v>38.9</v>
      </c>
      <c r="G159" s="47">
        <f t="shared" si="39"/>
        <v>16.541666666666664</v>
      </c>
      <c r="H159" s="48">
        <v>1025</v>
      </c>
      <c r="I159" s="25">
        <f t="shared" si="40"/>
        <v>1008.4583333333334</v>
      </c>
      <c r="J159" s="24">
        <f t="shared" si="41"/>
        <v>6096.4735516372803</v>
      </c>
      <c r="K159" s="81"/>
    </row>
    <row r="160" spans="1:11" ht="12.75" customHeight="1">
      <c r="A160" s="93" t="s">
        <v>153</v>
      </c>
      <c r="B160" s="62" t="s">
        <v>286</v>
      </c>
      <c r="C160" s="92" t="s">
        <v>62</v>
      </c>
      <c r="D160" s="41">
        <f t="shared" ref="D160:H160" si="42">D161+D162</f>
        <v>109644</v>
      </c>
      <c r="E160" s="41"/>
      <c r="F160" s="21">
        <f t="shared" ref="F160" si="43">F161+F162</f>
        <v>528.29999999999995</v>
      </c>
      <c r="G160" s="41">
        <f t="shared" si="42"/>
        <v>18406.075000000001</v>
      </c>
      <c r="H160" s="63">
        <f t="shared" si="42"/>
        <v>0</v>
      </c>
      <c r="I160" s="31">
        <f t="shared" si="40"/>
        <v>-18406.075000000001</v>
      </c>
      <c r="J160" s="26">
        <f t="shared" si="41"/>
        <v>-100</v>
      </c>
      <c r="K160" s="81"/>
    </row>
    <row r="161" spans="1:11" ht="12.75" customHeight="1">
      <c r="A161" s="93"/>
      <c r="B161" s="58" t="s">
        <v>283</v>
      </c>
      <c r="C161" s="46" t="s">
        <v>62</v>
      </c>
      <c r="D161" s="47">
        <v>109234</v>
      </c>
      <c r="E161" s="47"/>
      <c r="F161" s="24">
        <v>0</v>
      </c>
      <c r="G161" s="47">
        <f>(D161/12*2)+(F161/12*3)</f>
        <v>18205.666666666668</v>
      </c>
      <c r="H161" s="60">
        <v>0</v>
      </c>
      <c r="I161" s="25">
        <f t="shared" si="40"/>
        <v>-18205.666666666668</v>
      </c>
      <c r="J161" s="24">
        <f t="shared" si="41"/>
        <v>-100</v>
      </c>
      <c r="K161" s="81"/>
    </row>
    <row r="162" spans="1:11" ht="12.75" customHeight="1">
      <c r="A162" s="93"/>
      <c r="B162" s="58" t="s">
        <v>284</v>
      </c>
      <c r="C162" s="46" t="s">
        <v>62</v>
      </c>
      <c r="D162" s="47">
        <v>410</v>
      </c>
      <c r="E162" s="47"/>
      <c r="F162" s="24">
        <v>528.29999999999995</v>
      </c>
      <c r="G162" s="47">
        <f>(D162/12*2)+(F162/12*3)</f>
        <v>200.4083333333333</v>
      </c>
      <c r="H162" s="60">
        <v>0</v>
      </c>
      <c r="I162" s="25">
        <f t="shared" si="40"/>
        <v>-200.4083333333333</v>
      </c>
      <c r="J162" s="24">
        <f t="shared" si="41"/>
        <v>-100</v>
      </c>
      <c r="K162" s="81"/>
    </row>
    <row r="163" spans="1:11" ht="12.75" customHeight="1">
      <c r="A163" s="93" t="s">
        <v>154</v>
      </c>
      <c r="B163" s="62" t="s">
        <v>285</v>
      </c>
      <c r="C163" s="92" t="s">
        <v>62</v>
      </c>
      <c r="D163" s="52">
        <v>2635</v>
      </c>
      <c r="E163" s="52"/>
      <c r="F163" s="26">
        <v>31803.4</v>
      </c>
      <c r="G163" s="26">
        <f>(D163/12*2)+(F163/12*3)</f>
        <v>8390.0166666666664</v>
      </c>
      <c r="H163" s="41">
        <v>1101.2</v>
      </c>
      <c r="I163" s="31">
        <f t="shared" si="40"/>
        <v>-7288.8166666666666</v>
      </c>
      <c r="J163" s="26">
        <f t="shared" si="41"/>
        <v>-86.874877086060621</v>
      </c>
      <c r="K163" s="81"/>
    </row>
    <row r="164" spans="1:11" ht="12.75" customHeight="1">
      <c r="A164" s="93" t="s">
        <v>74</v>
      </c>
      <c r="B164" s="94" t="s">
        <v>287</v>
      </c>
      <c r="C164" s="92" t="s">
        <v>62</v>
      </c>
      <c r="D164" s="55">
        <f>D13+D93</f>
        <v>1602392.71</v>
      </c>
      <c r="E164" s="55"/>
      <c r="F164" s="27">
        <f>F13+F93</f>
        <v>1321394.7800000003</v>
      </c>
      <c r="G164" s="55">
        <f>G13+G93</f>
        <v>597414.14666666673</v>
      </c>
      <c r="H164" s="55">
        <f>H13+H93</f>
        <v>648515.19999999995</v>
      </c>
      <c r="I164" s="31">
        <f t="shared" si="40"/>
        <v>51101.053333333228</v>
      </c>
      <c r="J164" s="26">
        <f t="shared" si="41"/>
        <v>8.5537066067914225</v>
      </c>
      <c r="K164" s="81"/>
    </row>
    <row r="165" spans="1:11" ht="12.75" customHeight="1">
      <c r="A165" s="93" t="s">
        <v>75</v>
      </c>
      <c r="B165" s="94" t="s">
        <v>288</v>
      </c>
      <c r="C165" s="92" t="s">
        <v>62</v>
      </c>
      <c r="D165" s="41">
        <f t="shared" ref="D165" si="44">D166+D167</f>
        <v>167098.20000000001</v>
      </c>
      <c r="E165" s="41"/>
      <c r="F165" s="21">
        <f t="shared" ref="F165" si="45">F166+F167</f>
        <v>110225.4</v>
      </c>
      <c r="G165" s="41">
        <f>G172-G164+G171</f>
        <v>55636.676666666644</v>
      </c>
      <c r="H165" s="41">
        <f>H172-H164+H171</f>
        <v>-58970.199999999953</v>
      </c>
      <c r="I165" s="31">
        <f t="shared" si="40"/>
        <v>-114606.87666666659</v>
      </c>
      <c r="J165" s="26">
        <f t="shared" si="41"/>
        <v>-205.99159319544782</v>
      </c>
      <c r="K165" s="81"/>
    </row>
    <row r="166" spans="1:11" ht="12.75" customHeight="1">
      <c r="A166" s="93"/>
      <c r="B166" s="56" t="s">
        <v>299</v>
      </c>
      <c r="C166" s="46" t="s">
        <v>62</v>
      </c>
      <c r="D166" s="60">
        <v>0</v>
      </c>
      <c r="E166" s="60"/>
      <c r="F166" s="23">
        <v>0</v>
      </c>
      <c r="G166" s="60">
        <v>0</v>
      </c>
      <c r="H166" s="60">
        <v>0</v>
      </c>
      <c r="I166" s="25">
        <f t="shared" si="40"/>
        <v>0</v>
      </c>
      <c r="J166" s="24">
        <v>0</v>
      </c>
      <c r="K166" s="81"/>
    </row>
    <row r="167" spans="1:11" ht="12.75" customHeight="1">
      <c r="A167" s="93"/>
      <c r="B167" s="56" t="s">
        <v>300</v>
      </c>
      <c r="C167" s="46" t="s">
        <v>62</v>
      </c>
      <c r="D167" s="47">
        <v>167098.20000000001</v>
      </c>
      <c r="E167" s="47"/>
      <c r="F167" s="24">
        <v>110225.4</v>
      </c>
      <c r="G167" s="47">
        <f>(D167/12*2)+(F167/12*3)</f>
        <v>55406.05</v>
      </c>
      <c r="H167" s="48">
        <v>0</v>
      </c>
      <c r="I167" s="25">
        <f t="shared" si="40"/>
        <v>-55406.05</v>
      </c>
      <c r="J167" s="24">
        <f t="shared" si="41"/>
        <v>-100</v>
      </c>
      <c r="K167" s="81"/>
    </row>
    <row r="168" spans="1:11" ht="12.75" customHeight="1">
      <c r="A168" s="93" t="s">
        <v>76</v>
      </c>
      <c r="B168" s="62" t="s">
        <v>155</v>
      </c>
      <c r="C168" s="92" t="s">
        <v>62</v>
      </c>
      <c r="D168" s="42">
        <v>0</v>
      </c>
      <c r="E168" s="42"/>
      <c r="F168" s="31">
        <v>0</v>
      </c>
      <c r="G168" s="42">
        <v>0</v>
      </c>
      <c r="H168" s="63">
        <v>0</v>
      </c>
      <c r="I168" s="25">
        <f t="shared" si="40"/>
        <v>0</v>
      </c>
      <c r="J168" s="24">
        <v>0</v>
      </c>
      <c r="K168" s="81"/>
    </row>
    <row r="169" spans="1:11" ht="24">
      <c r="A169" s="93" t="s">
        <v>77</v>
      </c>
      <c r="B169" s="62" t="s">
        <v>282</v>
      </c>
      <c r="C169" s="92" t="s">
        <v>62</v>
      </c>
      <c r="D169" s="63">
        <v>0</v>
      </c>
      <c r="E169" s="63"/>
      <c r="F169" s="30">
        <v>0</v>
      </c>
      <c r="G169" s="63">
        <v>0</v>
      </c>
      <c r="H169" s="63">
        <v>0</v>
      </c>
      <c r="I169" s="23">
        <f t="shared" si="40"/>
        <v>0</v>
      </c>
      <c r="J169" s="22">
        <v>0</v>
      </c>
      <c r="K169" s="81"/>
    </row>
    <row r="170" spans="1:11" ht="12.75" customHeight="1">
      <c r="A170" s="100" t="s">
        <v>78</v>
      </c>
      <c r="B170" s="94" t="s">
        <v>289</v>
      </c>
      <c r="C170" s="92" t="s">
        <v>62</v>
      </c>
      <c r="D170" s="41">
        <v>5381585.7000000002</v>
      </c>
      <c r="E170" s="41"/>
      <c r="F170" s="21">
        <v>3549932.5</v>
      </c>
      <c r="G170" s="26">
        <f>(D170/12*2)+(F170/12*3)</f>
        <v>1784414.0750000002</v>
      </c>
      <c r="H170" s="63">
        <v>0</v>
      </c>
      <c r="I170" s="31">
        <f t="shared" si="40"/>
        <v>-1784414.0750000002</v>
      </c>
      <c r="J170" s="26">
        <f t="shared" si="41"/>
        <v>-100</v>
      </c>
      <c r="K170" s="81"/>
    </row>
    <row r="171" spans="1:11" ht="12.75" customHeight="1">
      <c r="A171" s="100"/>
      <c r="B171" s="3" t="s">
        <v>306</v>
      </c>
      <c r="C171" s="46" t="s">
        <v>62</v>
      </c>
      <c r="D171" s="82">
        <v>692.07</v>
      </c>
      <c r="E171" s="82"/>
      <c r="F171" s="22">
        <v>6633.58</v>
      </c>
      <c r="G171" s="47">
        <f>(D171/12*2)+(F171/12*3)</f>
        <v>1773.74</v>
      </c>
      <c r="H171" s="60">
        <v>0</v>
      </c>
      <c r="I171" s="25">
        <f t="shared" si="40"/>
        <v>-1773.74</v>
      </c>
      <c r="J171" s="24">
        <v>0</v>
      </c>
      <c r="K171" s="81"/>
    </row>
    <row r="172" spans="1:11" ht="12.75" customHeight="1">
      <c r="A172" s="100" t="s">
        <v>79</v>
      </c>
      <c r="B172" s="94" t="s">
        <v>57</v>
      </c>
      <c r="C172" s="92" t="s">
        <v>62</v>
      </c>
      <c r="D172" s="52">
        <v>1770182.6</v>
      </c>
      <c r="E172" s="52"/>
      <c r="F172" s="26">
        <v>1424986.6</v>
      </c>
      <c r="G172" s="26">
        <f>(D172/12*2)+(F172/12*3)</f>
        <v>651277.08333333337</v>
      </c>
      <c r="H172" s="41">
        <v>589545</v>
      </c>
      <c r="I172" s="31">
        <f t="shared" si="40"/>
        <v>-61732.083333333372</v>
      </c>
      <c r="J172" s="26">
        <f t="shared" si="41"/>
        <v>-9.4786205308160589</v>
      </c>
      <c r="K172" s="81"/>
    </row>
    <row r="173" spans="1:11" ht="12.75" customHeight="1">
      <c r="A173" s="100" t="s">
        <v>81</v>
      </c>
      <c r="B173" s="94" t="s">
        <v>146</v>
      </c>
      <c r="C173" s="92" t="s">
        <v>80</v>
      </c>
      <c r="D173" s="52">
        <v>14135.8</v>
      </c>
      <c r="E173" s="52"/>
      <c r="F173" s="26">
        <v>14135.8</v>
      </c>
      <c r="G173" s="26">
        <f>(D173/12*2)+(F173/12*3)</f>
        <v>5889.9166666666661</v>
      </c>
      <c r="H173" s="41">
        <v>5539</v>
      </c>
      <c r="I173" s="31">
        <f t="shared" si="40"/>
        <v>-350.91666666666606</v>
      </c>
      <c r="J173" s="26">
        <f t="shared" si="41"/>
        <v>-5.9579224380650402</v>
      </c>
      <c r="K173" s="81"/>
    </row>
    <row r="174" spans="1:11" ht="12.75" customHeight="1">
      <c r="A174" s="103" t="s">
        <v>131</v>
      </c>
      <c r="B174" s="104" t="s">
        <v>291</v>
      </c>
      <c r="C174" s="92" t="s">
        <v>82</v>
      </c>
      <c r="D174" s="64">
        <v>14.97</v>
      </c>
      <c r="E174" s="64"/>
      <c r="F174" s="83">
        <v>14.98</v>
      </c>
      <c r="G174" s="64">
        <v>14.97</v>
      </c>
      <c r="H174" s="65">
        <v>12.61</v>
      </c>
      <c r="I174" s="31">
        <f t="shared" si="40"/>
        <v>-2.3600000000000012</v>
      </c>
      <c r="J174" s="26">
        <f t="shared" si="41"/>
        <v>-15.764863059452253</v>
      </c>
      <c r="K174" s="81"/>
    </row>
    <row r="175" spans="1:11" ht="12.75" customHeight="1">
      <c r="A175" s="103"/>
      <c r="B175" s="104"/>
      <c r="C175" s="92" t="s">
        <v>80</v>
      </c>
      <c r="D175" s="52">
        <v>2510.9</v>
      </c>
      <c r="E175" s="52"/>
      <c r="F175" s="26">
        <v>2512.6</v>
      </c>
      <c r="G175" s="26">
        <f>(D175/12*2)+(F175/12*3)</f>
        <v>1046.6333333333332</v>
      </c>
      <c r="H175" s="41">
        <v>799.4</v>
      </c>
      <c r="I175" s="31">
        <f t="shared" si="40"/>
        <v>-247.23333333333323</v>
      </c>
      <c r="J175" s="26">
        <f t="shared" si="41"/>
        <v>-23.621771393993427</v>
      </c>
      <c r="K175" s="81"/>
    </row>
    <row r="176" spans="1:11" ht="12.75" customHeight="1">
      <c r="A176" s="93" t="s">
        <v>132</v>
      </c>
      <c r="B176" s="94" t="s">
        <v>83</v>
      </c>
      <c r="C176" s="92" t="s">
        <v>84</v>
      </c>
      <c r="D176" s="65">
        <f t="shared" ref="D176" si="46">D172/D173</f>
        <v>125.22691322740843</v>
      </c>
      <c r="E176" s="65"/>
      <c r="F176" s="29">
        <f t="shared" ref="F176" si="47">F172/F173</f>
        <v>100.80692992260786</v>
      </c>
      <c r="G176" s="65">
        <f>G172/G173</f>
        <v>110.57492324452809</v>
      </c>
      <c r="H176" s="65">
        <f>H172/H173</f>
        <v>106.43527712583499</v>
      </c>
      <c r="I176" s="31">
        <f t="shared" si="40"/>
        <v>-4.1396461186931077</v>
      </c>
      <c r="J176" s="26">
        <f t="shared" si="41"/>
        <v>-3.7437476755363406</v>
      </c>
      <c r="K176" s="81"/>
    </row>
    <row r="177" spans="1:9" ht="15" customHeight="1">
      <c r="A177" s="66"/>
      <c r="B177" s="67"/>
      <c r="C177" s="68"/>
      <c r="H177" s="70"/>
    </row>
    <row r="178" spans="1:9" ht="15" hidden="1" customHeight="1">
      <c r="A178" s="66"/>
      <c r="B178" s="84" t="s">
        <v>308</v>
      </c>
      <c r="C178" s="68"/>
      <c r="G178" s="110" t="s">
        <v>309</v>
      </c>
      <c r="H178" s="111"/>
      <c r="I178" s="111"/>
    </row>
    <row r="179" spans="1:9">
      <c r="A179" s="66"/>
      <c r="B179" s="67"/>
      <c r="C179" s="68"/>
    </row>
    <row r="180" spans="1:9">
      <c r="A180" s="66"/>
      <c r="B180" s="73"/>
      <c r="C180" s="68"/>
    </row>
    <row r="181" spans="1:9">
      <c r="A181" s="66"/>
      <c r="B181" s="67"/>
      <c r="C181" s="68"/>
    </row>
    <row r="182" spans="1:9">
      <c r="A182" s="105"/>
      <c r="B182" s="105"/>
      <c r="C182" s="74"/>
    </row>
    <row r="183" spans="1:9">
      <c r="A183" s="75"/>
      <c r="B183" s="76"/>
      <c r="C183" s="77"/>
    </row>
    <row r="184" spans="1:9">
      <c r="A184" s="71"/>
      <c r="B184" s="71"/>
      <c r="C184" s="71"/>
    </row>
    <row r="185" spans="1:9">
      <c r="A185" s="71"/>
      <c r="B185" s="71"/>
      <c r="C185" s="71"/>
    </row>
  </sheetData>
  <mergeCells count="38">
    <mergeCell ref="A1:C1"/>
    <mergeCell ref="K11:K12"/>
    <mergeCell ref="K139:K140"/>
    <mergeCell ref="K71:K72"/>
    <mergeCell ref="A9:K9"/>
    <mergeCell ref="E11:E12"/>
    <mergeCell ref="F11:F12"/>
    <mergeCell ref="F71:F72"/>
    <mergeCell ref="F139:F140"/>
    <mergeCell ref="I11:I12"/>
    <mergeCell ref="J11:J12"/>
    <mergeCell ref="I71:I72"/>
    <mergeCell ref="J71:J72"/>
    <mergeCell ref="I139:I140"/>
    <mergeCell ref="J139:J140"/>
    <mergeCell ref="A139:A140"/>
    <mergeCell ref="B139:B140"/>
    <mergeCell ref="C139:C140"/>
    <mergeCell ref="D139:D140"/>
    <mergeCell ref="G139:G140"/>
    <mergeCell ref="B71:B72"/>
    <mergeCell ref="C71:C72"/>
    <mergeCell ref="D71:D72"/>
    <mergeCell ref="G71:G72"/>
    <mergeCell ref="H71:H72"/>
    <mergeCell ref="A174:A175"/>
    <mergeCell ref="B174:B175"/>
    <mergeCell ref="A182:B182"/>
    <mergeCell ref="A11:A12"/>
    <mergeCell ref="B11:B12"/>
    <mergeCell ref="C11:C12"/>
    <mergeCell ref="D11:D12"/>
    <mergeCell ref="G11:G12"/>
    <mergeCell ref="H11:H12"/>
    <mergeCell ref="A10:J10"/>
    <mergeCell ref="G178:I178"/>
    <mergeCell ref="A71:A72"/>
    <mergeCell ref="H139:H140"/>
  </mergeCells>
  <pageMargins left="0.68" right="0.23622047244094491" top="0.24" bottom="0.35433070866141736" header="0.23622047244094491" footer="0.23622047244094491"/>
  <pageSetup paperSize="9" orientation="portrait" r:id="rId1"/>
  <rowBreaks count="2" manualBreakCount="2">
    <brk id="70" max="10" man="1"/>
    <brk id="1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6"/>
  <sheetViews>
    <sheetView workbookViewId="0">
      <selection activeCell="F158" sqref="F158"/>
    </sheetView>
  </sheetViews>
  <sheetFormatPr defaultRowHeight="15"/>
  <cols>
    <col min="1" max="1" width="4.5703125" style="13" customWidth="1"/>
    <col min="2" max="2" width="42" style="13" customWidth="1"/>
    <col min="3" max="3" width="7" style="13" customWidth="1"/>
    <col min="4" max="4" width="9.140625" style="20" hidden="1" customWidth="1"/>
    <col min="5" max="5" width="9.5703125" style="20" hidden="1" customWidth="1"/>
    <col min="6" max="6" width="9.85546875" style="14" customWidth="1"/>
    <col min="7" max="7" width="11" style="14" customWidth="1"/>
    <col min="8" max="8" width="9.85546875" style="14" hidden="1" customWidth="1"/>
    <col min="9" max="9" width="10.85546875" style="14" customWidth="1"/>
    <col min="10" max="10" width="10.42578125" style="5" customWidth="1"/>
    <col min="11" max="16384" width="9.140625" style="5"/>
  </cols>
  <sheetData>
    <row r="1" spans="1:11" s="13" customFormat="1" ht="12">
      <c r="A1" s="124"/>
      <c r="B1" s="124"/>
      <c r="C1" s="124"/>
      <c r="D1" s="124"/>
      <c r="E1" s="124"/>
      <c r="F1" s="124"/>
      <c r="G1" s="124"/>
      <c r="H1" s="118" t="s">
        <v>323</v>
      </c>
      <c r="I1" s="118" t="s">
        <v>323</v>
      </c>
      <c r="J1" s="95"/>
    </row>
    <row r="2" spans="1:11" s="13" customFormat="1" ht="12">
      <c r="A2" s="95"/>
      <c r="B2" s="95"/>
      <c r="C2" s="95"/>
      <c r="D2" s="95"/>
      <c r="E2" s="95"/>
      <c r="F2" s="95"/>
      <c r="G2" s="95"/>
      <c r="H2" s="118" t="s">
        <v>324</v>
      </c>
      <c r="I2" s="118" t="s">
        <v>324</v>
      </c>
      <c r="J2" s="101"/>
    </row>
    <row r="3" spans="1:11" s="13" customFormat="1" ht="12">
      <c r="A3" s="95"/>
      <c r="B3" s="95"/>
      <c r="C3" s="95"/>
      <c r="D3" s="95"/>
      <c r="E3" s="95"/>
      <c r="F3" s="95"/>
      <c r="G3" s="95"/>
      <c r="H3" s="118" t="s">
        <v>325</v>
      </c>
      <c r="I3" s="118" t="s">
        <v>325</v>
      </c>
      <c r="J3" s="101"/>
    </row>
    <row r="4" spans="1:11" s="13" customFormat="1" ht="12">
      <c r="A4" s="95"/>
      <c r="B4" s="95"/>
      <c r="C4" s="95"/>
      <c r="D4" s="95"/>
      <c r="E4" s="95"/>
      <c r="F4" s="95"/>
      <c r="G4" s="95"/>
      <c r="H4" s="118" t="s">
        <v>326</v>
      </c>
      <c r="I4" s="118" t="s">
        <v>326</v>
      </c>
      <c r="J4" s="101"/>
    </row>
    <row r="5" spans="1:11" s="13" customFormat="1" ht="12">
      <c r="A5" s="95"/>
      <c r="B5" s="95"/>
      <c r="C5" s="95"/>
      <c r="D5" s="95"/>
      <c r="E5" s="95"/>
      <c r="F5" s="95"/>
      <c r="G5" s="95"/>
      <c r="H5" s="118" t="s">
        <v>327</v>
      </c>
      <c r="I5" s="118" t="s">
        <v>327</v>
      </c>
      <c r="J5" s="101"/>
    </row>
    <row r="6" spans="1:11" s="13" customFormat="1" ht="12">
      <c r="A6" s="95"/>
      <c r="B6" s="95"/>
      <c r="C6" s="95"/>
      <c r="D6" s="95"/>
      <c r="E6" s="95"/>
      <c r="F6" s="95"/>
      <c r="G6" s="95"/>
      <c r="H6" s="118" t="s">
        <v>328</v>
      </c>
      <c r="I6" s="118" t="s">
        <v>328</v>
      </c>
      <c r="J6" s="101"/>
    </row>
    <row r="7" spans="1:11" s="13" customFormat="1" ht="12">
      <c r="A7" s="95"/>
      <c r="B7" s="95"/>
      <c r="C7" s="95"/>
      <c r="D7" s="95"/>
      <c r="E7" s="95"/>
      <c r="F7" s="95"/>
      <c r="G7" s="95"/>
      <c r="H7" s="118" t="s">
        <v>329</v>
      </c>
      <c r="I7" s="118" t="s">
        <v>329</v>
      </c>
      <c r="J7" s="101"/>
    </row>
    <row r="8" spans="1:11" s="13" customFormat="1" ht="12">
      <c r="A8" s="95"/>
      <c r="B8" s="95"/>
      <c r="C8" s="95"/>
      <c r="D8" s="95"/>
      <c r="E8" s="95"/>
      <c r="F8" s="95"/>
      <c r="G8" s="95"/>
      <c r="H8" s="95"/>
    </row>
    <row r="9" spans="1:11" s="13" customFormat="1" ht="34.5" customHeight="1">
      <c r="A9" s="112" t="s">
        <v>335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1" ht="12" customHeight="1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11" ht="14.25" customHeight="1">
      <c r="A11" s="107" t="s">
        <v>18</v>
      </c>
      <c r="B11" s="107" t="s">
        <v>296</v>
      </c>
      <c r="C11" s="107" t="s">
        <v>60</v>
      </c>
      <c r="D11" s="107" t="s">
        <v>304</v>
      </c>
      <c r="E11" s="107" t="s">
        <v>307</v>
      </c>
      <c r="F11" s="107" t="s">
        <v>330</v>
      </c>
      <c r="G11" s="107" t="s">
        <v>333</v>
      </c>
      <c r="H11" s="107" t="s">
        <v>305</v>
      </c>
      <c r="I11" s="107" t="s">
        <v>332</v>
      </c>
      <c r="J11" s="121" t="s">
        <v>331</v>
      </c>
    </row>
    <row r="12" spans="1:11" ht="42.75" customHeight="1">
      <c r="A12" s="107"/>
      <c r="B12" s="107"/>
      <c r="C12" s="107"/>
      <c r="D12" s="106"/>
      <c r="E12" s="106"/>
      <c r="F12" s="106"/>
      <c r="G12" s="106"/>
      <c r="H12" s="107"/>
      <c r="I12" s="107"/>
      <c r="J12" s="121"/>
    </row>
    <row r="13" spans="1:11" ht="12.75" customHeight="1">
      <c r="A13" s="91" t="s">
        <v>61</v>
      </c>
      <c r="B13" s="99" t="s">
        <v>25</v>
      </c>
      <c r="C13" s="91" t="s">
        <v>62</v>
      </c>
      <c r="D13" s="27">
        <f t="shared" ref="D13:F13" si="0">D14+D20+D31+D32+D33</f>
        <v>829518.75000000012</v>
      </c>
      <c r="E13" s="27">
        <f t="shared" si="0"/>
        <v>708585.98</v>
      </c>
      <c r="F13" s="27">
        <f t="shared" si="0"/>
        <v>315399.62</v>
      </c>
      <c r="G13" s="27">
        <f>G14+G20+G31+G32+G33</f>
        <v>362448.39999999997</v>
      </c>
      <c r="H13" s="31">
        <f>G13-F13</f>
        <v>47048.77999999997</v>
      </c>
      <c r="I13" s="31">
        <f>(G13/F13*100)-100</f>
        <v>14.91719615895542</v>
      </c>
      <c r="J13" s="79"/>
      <c r="K13" s="32"/>
    </row>
    <row r="14" spans="1:11" ht="12.75" customHeight="1">
      <c r="A14" s="98" t="s">
        <v>0</v>
      </c>
      <c r="B14" s="6" t="s">
        <v>26</v>
      </c>
      <c r="C14" s="91" t="s">
        <v>62</v>
      </c>
      <c r="D14" s="27">
        <f t="shared" ref="D14:F14" si="1">D15+D16+D17+D18+D19</f>
        <v>272134.50000000006</v>
      </c>
      <c r="E14" s="27">
        <f t="shared" si="1"/>
        <v>225889.08</v>
      </c>
      <c r="F14" s="27">
        <f t="shared" si="1"/>
        <v>101828.01999999999</v>
      </c>
      <c r="G14" s="27">
        <f>G15+G16+G17+G18+G19</f>
        <v>104733.5</v>
      </c>
      <c r="H14" s="31">
        <f t="shared" ref="H14:H75" si="2">G14-F14</f>
        <v>2905.4800000000105</v>
      </c>
      <c r="I14" s="31">
        <f t="shared" ref="I14:I75" si="3">(G14/F14*100)-100</f>
        <v>2.8533207264562606</v>
      </c>
      <c r="J14" s="79"/>
    </row>
    <row r="15" spans="1:11" ht="12.75" customHeight="1">
      <c r="A15" s="2" t="s">
        <v>23</v>
      </c>
      <c r="B15" s="1" t="s">
        <v>27</v>
      </c>
      <c r="C15" s="4" t="s">
        <v>62</v>
      </c>
      <c r="D15" s="22">
        <v>221.8</v>
      </c>
      <c r="E15" s="22">
        <v>211.24</v>
      </c>
      <c r="F15" s="22">
        <f>(D15/12*2)+(E15/12*3)</f>
        <v>89.776666666666671</v>
      </c>
      <c r="G15" s="22">
        <v>66.7</v>
      </c>
      <c r="H15" s="25">
        <f t="shared" si="2"/>
        <v>-23.076666666666668</v>
      </c>
      <c r="I15" s="25">
        <f t="shared" si="3"/>
        <v>-25.704526046114424</v>
      </c>
      <c r="J15" s="79"/>
    </row>
    <row r="16" spans="1:11" ht="12.75" customHeight="1">
      <c r="A16" s="2" t="s">
        <v>24</v>
      </c>
      <c r="B16" s="1" t="s">
        <v>19</v>
      </c>
      <c r="C16" s="4" t="s">
        <v>62</v>
      </c>
      <c r="D16" s="22">
        <v>36694.400000000001</v>
      </c>
      <c r="E16" s="22">
        <v>34947</v>
      </c>
      <c r="F16" s="22">
        <f t="shared" ref="F16:F19" si="4">(D16/12*2)+(E16/12*3)</f>
        <v>14852.483333333334</v>
      </c>
      <c r="G16" s="22">
        <v>19609.099999999999</v>
      </c>
      <c r="H16" s="25">
        <f t="shared" si="2"/>
        <v>4756.616666666665</v>
      </c>
      <c r="I16" s="25">
        <f t="shared" si="3"/>
        <v>32.025733070451736</v>
      </c>
      <c r="J16" s="79"/>
    </row>
    <row r="17" spans="1:10" ht="12.75" customHeight="1">
      <c r="A17" s="2" t="s">
        <v>28</v>
      </c>
      <c r="B17" s="1" t="s">
        <v>1</v>
      </c>
      <c r="C17" s="4" t="s">
        <v>62</v>
      </c>
      <c r="D17" s="22">
        <v>224398.7</v>
      </c>
      <c r="E17" s="22">
        <v>184158.9</v>
      </c>
      <c r="F17" s="22">
        <f t="shared" si="4"/>
        <v>83439.508333333331</v>
      </c>
      <c r="G17" s="22">
        <v>79709.5</v>
      </c>
      <c r="H17" s="25">
        <f t="shared" si="2"/>
        <v>-3730.0083333333314</v>
      </c>
      <c r="I17" s="25">
        <f t="shared" si="3"/>
        <v>-4.4703143724580485</v>
      </c>
      <c r="J17" s="79"/>
    </row>
    <row r="18" spans="1:10" ht="12.75" customHeight="1">
      <c r="A18" s="2" t="s">
        <v>29</v>
      </c>
      <c r="B18" s="1" t="s">
        <v>2</v>
      </c>
      <c r="C18" s="4" t="s">
        <v>62</v>
      </c>
      <c r="D18" s="22">
        <v>10781.7</v>
      </c>
      <c r="E18" s="22">
        <v>6535.8</v>
      </c>
      <c r="F18" s="22">
        <f t="shared" si="4"/>
        <v>3430.8999999999996</v>
      </c>
      <c r="G18" s="22">
        <v>5141.5</v>
      </c>
      <c r="H18" s="25">
        <f t="shared" si="2"/>
        <v>1710.6000000000004</v>
      </c>
      <c r="I18" s="25">
        <f t="shared" si="3"/>
        <v>49.858637675245575</v>
      </c>
      <c r="J18" s="79"/>
    </row>
    <row r="19" spans="1:10" ht="12.75" customHeight="1">
      <c r="A19" s="2" t="s">
        <v>128</v>
      </c>
      <c r="B19" s="1" t="s">
        <v>85</v>
      </c>
      <c r="C19" s="4" t="s">
        <v>62</v>
      </c>
      <c r="D19" s="22">
        <v>37.9</v>
      </c>
      <c r="E19" s="22">
        <v>36.14</v>
      </c>
      <c r="F19" s="22">
        <f t="shared" si="4"/>
        <v>15.351666666666667</v>
      </c>
      <c r="G19" s="22">
        <v>206.7</v>
      </c>
      <c r="H19" s="25">
        <f t="shared" si="2"/>
        <v>191.34833333333333</v>
      </c>
      <c r="I19" s="25">
        <f>(G19/F19*100)-100</f>
        <v>1246.4336119856694</v>
      </c>
      <c r="J19" s="79"/>
    </row>
    <row r="20" spans="1:10" ht="12.75" customHeight="1">
      <c r="A20" s="98" t="s">
        <v>3</v>
      </c>
      <c r="B20" s="6" t="s">
        <v>20</v>
      </c>
      <c r="C20" s="91" t="s">
        <v>62</v>
      </c>
      <c r="D20" s="27">
        <f>D21+D24+D25</f>
        <v>220134.50000000003</v>
      </c>
      <c r="E20" s="27">
        <f>E21+E24+E25</f>
        <v>219933.3</v>
      </c>
      <c r="F20" s="27">
        <f>F21+F24+F25+F26+F29+F30</f>
        <v>91672.408333333326</v>
      </c>
      <c r="G20" s="27">
        <f>G21+G24+G25</f>
        <v>109863.6</v>
      </c>
      <c r="H20" s="31">
        <f t="shared" si="2"/>
        <v>18191.19166666668</v>
      </c>
      <c r="I20" s="31">
        <f t="shared" si="3"/>
        <v>19.84369342683901</v>
      </c>
      <c r="J20" s="79"/>
    </row>
    <row r="21" spans="1:10" ht="12.75" customHeight="1">
      <c r="A21" s="2" t="s">
        <v>64</v>
      </c>
      <c r="B21" s="1" t="s">
        <v>298</v>
      </c>
      <c r="C21" s="4" t="s">
        <v>62</v>
      </c>
      <c r="D21" s="22">
        <v>195597.2</v>
      </c>
      <c r="E21" s="22">
        <v>195714.9</v>
      </c>
      <c r="F21" s="22">
        <f>(D21/12*2)+(E21/12*3)</f>
        <v>81528.258333333331</v>
      </c>
      <c r="G21" s="22">
        <v>98314.5</v>
      </c>
      <c r="H21" s="25">
        <f t="shared" si="2"/>
        <v>16786.241666666669</v>
      </c>
      <c r="I21" s="25">
        <f t="shared" si="3"/>
        <v>20.589476593545129</v>
      </c>
      <c r="J21" s="79"/>
    </row>
    <row r="22" spans="1:10" ht="12.75" customHeight="1">
      <c r="A22" s="2"/>
      <c r="B22" s="1" t="s">
        <v>111</v>
      </c>
      <c r="C22" s="4" t="s">
        <v>110</v>
      </c>
      <c r="D22" s="23">
        <f>D21/D23/12*1000</f>
        <v>86700.886524822694</v>
      </c>
      <c r="E22" s="23">
        <f>E21/E23/12*1000</f>
        <v>86753.058510638293</v>
      </c>
      <c r="F22" s="23">
        <f>F21/F23/5*1000</f>
        <v>86732.189716312045</v>
      </c>
      <c r="G22" s="33">
        <f>G21/G23/5*1000</f>
        <v>104589.89361702125</v>
      </c>
      <c r="H22" s="25">
        <f t="shared" si="2"/>
        <v>17857.70390070921</v>
      </c>
      <c r="I22" s="25">
        <f t="shared" si="3"/>
        <v>20.589476593545115</v>
      </c>
      <c r="J22" s="79"/>
    </row>
    <row r="23" spans="1:10" ht="12.75" customHeight="1">
      <c r="A23" s="2"/>
      <c r="B23" s="1" t="s">
        <v>113</v>
      </c>
      <c r="C23" s="4" t="s">
        <v>112</v>
      </c>
      <c r="D23" s="23">
        <f>152+36</f>
        <v>188</v>
      </c>
      <c r="E23" s="23">
        <f>152+36</f>
        <v>188</v>
      </c>
      <c r="F23" s="23">
        <f>D23</f>
        <v>188</v>
      </c>
      <c r="G23" s="33">
        <v>188</v>
      </c>
      <c r="H23" s="25">
        <f t="shared" si="2"/>
        <v>0</v>
      </c>
      <c r="I23" s="25">
        <f t="shared" si="3"/>
        <v>0</v>
      </c>
      <c r="J23" s="79"/>
    </row>
    <row r="24" spans="1:10" ht="12.75" customHeight="1">
      <c r="A24" s="2" t="s">
        <v>65</v>
      </c>
      <c r="B24" s="1" t="s">
        <v>22</v>
      </c>
      <c r="C24" s="4" t="s">
        <v>62</v>
      </c>
      <c r="D24" s="22">
        <v>19364.099999999999</v>
      </c>
      <c r="E24" s="22">
        <v>19291.599999999999</v>
      </c>
      <c r="F24" s="22">
        <f>(D24/12*2)+(E24/12*3)</f>
        <v>8050.25</v>
      </c>
      <c r="G24" s="22">
        <v>8744.2999999999993</v>
      </c>
      <c r="H24" s="25">
        <f t="shared" si="2"/>
        <v>694.04999999999927</v>
      </c>
      <c r="I24" s="25">
        <f t="shared" si="3"/>
        <v>8.6214713828762939</v>
      </c>
      <c r="J24" s="79"/>
    </row>
    <row r="25" spans="1:10" ht="12.75" customHeight="1">
      <c r="A25" s="2" t="s">
        <v>88</v>
      </c>
      <c r="B25" s="1" t="s">
        <v>133</v>
      </c>
      <c r="C25" s="4" t="s">
        <v>62</v>
      </c>
      <c r="D25" s="22">
        <v>5173.2</v>
      </c>
      <c r="E25" s="22">
        <f>4251.2+675.6</f>
        <v>4926.8</v>
      </c>
      <c r="F25" s="22">
        <f t="shared" ref="F25:F32" si="5">(D25/12*2)+(E25/12*3)</f>
        <v>2093.9</v>
      </c>
      <c r="G25" s="22">
        <v>2804.8</v>
      </c>
      <c r="H25" s="25">
        <f t="shared" si="2"/>
        <v>710.90000000000009</v>
      </c>
      <c r="I25" s="25">
        <f t="shared" si="3"/>
        <v>33.951000525335502</v>
      </c>
      <c r="J25" s="79"/>
    </row>
    <row r="26" spans="1:10" ht="12.75" hidden="1" customHeight="1">
      <c r="A26" s="2" t="s">
        <v>89</v>
      </c>
      <c r="B26" s="1" t="s">
        <v>114</v>
      </c>
      <c r="C26" s="4" t="s">
        <v>62</v>
      </c>
      <c r="D26" s="22">
        <v>0</v>
      </c>
      <c r="E26" s="22">
        <v>0</v>
      </c>
      <c r="F26" s="22">
        <f t="shared" si="5"/>
        <v>0</v>
      </c>
      <c r="G26" s="22"/>
      <c r="H26" s="25">
        <f t="shared" si="2"/>
        <v>0</v>
      </c>
      <c r="I26" s="25" t="e">
        <f t="shared" si="3"/>
        <v>#DIV/0!</v>
      </c>
      <c r="J26" s="79"/>
    </row>
    <row r="27" spans="1:10" ht="12.75" hidden="1" customHeight="1">
      <c r="A27" s="2"/>
      <c r="B27" s="1" t="s">
        <v>111</v>
      </c>
      <c r="C27" s="4" t="s">
        <v>110</v>
      </c>
      <c r="D27" s="22">
        <v>0</v>
      </c>
      <c r="E27" s="22">
        <v>0</v>
      </c>
      <c r="F27" s="22">
        <f t="shared" si="5"/>
        <v>0</v>
      </c>
      <c r="G27" s="22"/>
      <c r="H27" s="25">
        <f t="shared" si="2"/>
        <v>0</v>
      </c>
      <c r="I27" s="25" t="e">
        <f t="shared" si="3"/>
        <v>#DIV/0!</v>
      </c>
      <c r="J27" s="79"/>
    </row>
    <row r="28" spans="1:10" ht="12.75" hidden="1" customHeight="1">
      <c r="A28" s="2"/>
      <c r="B28" s="1" t="s">
        <v>127</v>
      </c>
      <c r="C28" s="4" t="s">
        <v>112</v>
      </c>
      <c r="D28" s="22">
        <v>0</v>
      </c>
      <c r="E28" s="22">
        <v>0</v>
      </c>
      <c r="F28" s="22">
        <f t="shared" si="5"/>
        <v>0</v>
      </c>
      <c r="G28" s="22"/>
      <c r="H28" s="25">
        <f t="shared" si="2"/>
        <v>0</v>
      </c>
      <c r="I28" s="25" t="e">
        <f t="shared" si="3"/>
        <v>#DIV/0!</v>
      </c>
      <c r="J28" s="79"/>
    </row>
    <row r="29" spans="1:10" ht="12.75" hidden="1" customHeight="1">
      <c r="A29" s="2" t="s">
        <v>129</v>
      </c>
      <c r="B29" s="1" t="s">
        <v>22</v>
      </c>
      <c r="C29" s="4" t="s">
        <v>62</v>
      </c>
      <c r="D29" s="22">
        <v>0</v>
      </c>
      <c r="E29" s="22">
        <v>0</v>
      </c>
      <c r="F29" s="22">
        <f t="shared" si="5"/>
        <v>0</v>
      </c>
      <c r="G29" s="22"/>
      <c r="H29" s="25">
        <f t="shared" si="2"/>
        <v>0</v>
      </c>
      <c r="I29" s="25" t="e">
        <f t="shared" si="3"/>
        <v>#DIV/0!</v>
      </c>
      <c r="J29" s="79"/>
    </row>
    <row r="30" spans="1:10" ht="12.75" hidden="1" customHeight="1">
      <c r="A30" s="2" t="s">
        <v>157</v>
      </c>
      <c r="B30" s="1" t="s">
        <v>133</v>
      </c>
      <c r="C30" s="4" t="s">
        <v>62</v>
      </c>
      <c r="D30" s="22">
        <v>0</v>
      </c>
      <c r="E30" s="22">
        <v>0</v>
      </c>
      <c r="F30" s="22">
        <f t="shared" si="5"/>
        <v>0</v>
      </c>
      <c r="G30" s="22"/>
      <c r="H30" s="25">
        <f t="shared" si="2"/>
        <v>0</v>
      </c>
      <c r="I30" s="25" t="e">
        <f t="shared" si="3"/>
        <v>#DIV/0!</v>
      </c>
      <c r="J30" s="79"/>
    </row>
    <row r="31" spans="1:10" ht="12.75" customHeight="1">
      <c r="A31" s="98" t="s">
        <v>5</v>
      </c>
      <c r="B31" s="6" t="s">
        <v>66</v>
      </c>
      <c r="C31" s="91" t="s">
        <v>62</v>
      </c>
      <c r="D31" s="21">
        <v>261607.5</v>
      </c>
      <c r="E31" s="21">
        <v>194720.5</v>
      </c>
      <c r="F31" s="21">
        <f t="shared" si="5"/>
        <v>92281.375</v>
      </c>
      <c r="G31" s="21">
        <v>102747</v>
      </c>
      <c r="H31" s="31">
        <f t="shared" si="2"/>
        <v>10465.625</v>
      </c>
      <c r="I31" s="31">
        <f t="shared" si="3"/>
        <v>11.340993781247846</v>
      </c>
      <c r="J31" s="79"/>
    </row>
    <row r="32" spans="1:10" ht="12.75" customHeight="1">
      <c r="A32" s="98" t="s">
        <v>7</v>
      </c>
      <c r="B32" s="6" t="s">
        <v>4</v>
      </c>
      <c r="C32" s="91" t="s">
        <v>62</v>
      </c>
      <c r="D32" s="21">
        <v>30555.5</v>
      </c>
      <c r="E32" s="21">
        <v>29881.5</v>
      </c>
      <c r="F32" s="21">
        <f t="shared" si="5"/>
        <v>12562.958333333332</v>
      </c>
      <c r="G32" s="21">
        <v>15418.1</v>
      </c>
      <c r="H32" s="31">
        <f t="shared" si="2"/>
        <v>2855.1416666666682</v>
      </c>
      <c r="I32" s="31">
        <f t="shared" si="3"/>
        <v>22.726666688777541</v>
      </c>
      <c r="J32" s="79"/>
    </row>
    <row r="33" spans="1:10" ht="12.75" customHeight="1">
      <c r="A33" s="98" t="s">
        <v>9</v>
      </c>
      <c r="B33" s="6" t="s">
        <v>67</v>
      </c>
      <c r="C33" s="91" t="s">
        <v>62</v>
      </c>
      <c r="D33" s="27">
        <f t="shared" ref="D33:F33" si="6">D34+D35+D36+D37+D42+D43</f>
        <v>45086.75</v>
      </c>
      <c r="E33" s="27">
        <f t="shared" si="6"/>
        <v>38161.599999999999</v>
      </c>
      <c r="F33" s="27">
        <f t="shared" si="6"/>
        <v>17054.858333333334</v>
      </c>
      <c r="G33" s="27">
        <f>G34+G35+G36+G37+G42+G43</f>
        <v>29686.199999999997</v>
      </c>
      <c r="H33" s="31">
        <f t="shared" si="2"/>
        <v>12631.341666666664</v>
      </c>
      <c r="I33" s="31">
        <f t="shared" si="3"/>
        <v>74.063011370660234</v>
      </c>
      <c r="J33" s="79"/>
    </row>
    <row r="34" spans="1:10" ht="12.75" customHeight="1">
      <c r="A34" s="2" t="s">
        <v>35</v>
      </c>
      <c r="B34" s="1" t="s">
        <v>68</v>
      </c>
      <c r="C34" s="4" t="s">
        <v>62</v>
      </c>
      <c r="D34" s="22">
        <v>139</v>
      </c>
      <c r="E34" s="22">
        <v>123.6</v>
      </c>
      <c r="F34" s="22">
        <f>(D34/12*2)+(E34/12*3)</f>
        <v>54.066666666666663</v>
      </c>
      <c r="G34" s="22">
        <v>51.7</v>
      </c>
      <c r="H34" s="25">
        <f t="shared" si="2"/>
        <v>-2.36666666666666</v>
      </c>
      <c r="I34" s="25">
        <f t="shared" si="3"/>
        <v>-4.3773119605425279</v>
      </c>
      <c r="J34" s="79"/>
    </row>
    <row r="35" spans="1:10" ht="12.75" customHeight="1">
      <c r="A35" s="2" t="s">
        <v>36</v>
      </c>
      <c r="B35" s="1" t="s">
        <v>31</v>
      </c>
      <c r="C35" s="4" t="s">
        <v>62</v>
      </c>
      <c r="D35" s="22">
        <v>45.2</v>
      </c>
      <c r="E35" s="22">
        <v>30.8</v>
      </c>
      <c r="F35" s="22">
        <f t="shared" ref="F35:F42" si="7">(D35/12*2)+(E35/12*3)</f>
        <v>15.233333333333334</v>
      </c>
      <c r="G35" s="22">
        <v>13.9</v>
      </c>
      <c r="H35" s="25">
        <f t="shared" si="2"/>
        <v>-1.3333333333333339</v>
      </c>
      <c r="I35" s="25">
        <f t="shared" si="3"/>
        <v>-8.7527352297592955</v>
      </c>
      <c r="J35" s="79"/>
    </row>
    <row r="36" spans="1:10" ht="12.75" customHeight="1">
      <c r="A36" s="2" t="s">
        <v>37</v>
      </c>
      <c r="B36" s="1" t="s">
        <v>69</v>
      </c>
      <c r="C36" s="4" t="s">
        <v>62</v>
      </c>
      <c r="D36" s="22">
        <v>3581.2</v>
      </c>
      <c r="E36" s="22">
        <v>3410.6</v>
      </c>
      <c r="F36" s="22">
        <f t="shared" si="7"/>
        <v>1449.5166666666664</v>
      </c>
      <c r="G36" s="22">
        <v>1749.1</v>
      </c>
      <c r="H36" s="25">
        <f t="shared" si="2"/>
        <v>299.58333333333348</v>
      </c>
      <c r="I36" s="25">
        <f t="shared" si="3"/>
        <v>20.667808809833161</v>
      </c>
      <c r="J36" s="79"/>
    </row>
    <row r="37" spans="1:10" ht="12.75" customHeight="1">
      <c r="A37" s="2" t="s">
        <v>39</v>
      </c>
      <c r="B37" s="1" t="s">
        <v>32</v>
      </c>
      <c r="C37" s="4" t="s">
        <v>62</v>
      </c>
      <c r="D37" s="22">
        <v>8956.6</v>
      </c>
      <c r="E37" s="22">
        <v>3891.6</v>
      </c>
      <c r="F37" s="22">
        <f t="shared" si="7"/>
        <v>2465.666666666667</v>
      </c>
      <c r="G37" s="22">
        <v>3400</v>
      </c>
      <c r="H37" s="25">
        <f>G37-F37</f>
        <v>934.33333333333303</v>
      </c>
      <c r="I37" s="25">
        <f t="shared" si="3"/>
        <v>37.893740705691471</v>
      </c>
      <c r="J37" s="79"/>
    </row>
    <row r="38" spans="1:10" ht="12.75" hidden="1" customHeight="1">
      <c r="A38" s="2"/>
      <c r="B38" s="7" t="s">
        <v>147</v>
      </c>
      <c r="C38" s="4" t="s">
        <v>62</v>
      </c>
      <c r="D38" s="22"/>
      <c r="E38" s="22"/>
      <c r="F38" s="22">
        <f t="shared" si="7"/>
        <v>0</v>
      </c>
      <c r="G38" s="22"/>
      <c r="H38" s="25">
        <f t="shared" si="2"/>
        <v>0</v>
      </c>
      <c r="I38" s="25" t="e">
        <f t="shared" si="3"/>
        <v>#DIV/0!</v>
      </c>
      <c r="J38" s="79"/>
    </row>
    <row r="39" spans="1:10" ht="12.75" hidden="1" customHeight="1">
      <c r="A39" s="2"/>
      <c r="B39" s="8" t="s">
        <v>148</v>
      </c>
      <c r="C39" s="4" t="s">
        <v>62</v>
      </c>
      <c r="D39" s="22"/>
      <c r="E39" s="22"/>
      <c r="F39" s="22">
        <f t="shared" si="7"/>
        <v>0</v>
      </c>
      <c r="G39" s="22"/>
      <c r="H39" s="25">
        <f t="shared" si="2"/>
        <v>0</v>
      </c>
      <c r="I39" s="25" t="e">
        <f t="shared" si="3"/>
        <v>#DIV/0!</v>
      </c>
      <c r="J39" s="79"/>
    </row>
    <row r="40" spans="1:10" ht="12.75" hidden="1" customHeight="1">
      <c r="A40" s="2"/>
      <c r="B40" s="8" t="s">
        <v>149</v>
      </c>
      <c r="C40" s="4" t="s">
        <v>62</v>
      </c>
      <c r="D40" s="22"/>
      <c r="E40" s="22"/>
      <c r="F40" s="22">
        <f t="shared" si="7"/>
        <v>0</v>
      </c>
      <c r="G40" s="22"/>
      <c r="H40" s="25">
        <f t="shared" si="2"/>
        <v>0</v>
      </c>
      <c r="I40" s="25" t="e">
        <f t="shared" si="3"/>
        <v>#DIV/0!</v>
      </c>
      <c r="J40" s="79"/>
    </row>
    <row r="41" spans="1:10" ht="12.75" hidden="1" customHeight="1">
      <c r="A41" s="2"/>
      <c r="B41" s="8" t="s">
        <v>152</v>
      </c>
      <c r="C41" s="4" t="s">
        <v>62</v>
      </c>
      <c r="D41" s="22"/>
      <c r="E41" s="22"/>
      <c r="F41" s="22">
        <f t="shared" si="7"/>
        <v>0</v>
      </c>
      <c r="G41" s="22"/>
      <c r="H41" s="25">
        <f t="shared" si="2"/>
        <v>0</v>
      </c>
      <c r="I41" s="25" t="e">
        <f t="shared" si="3"/>
        <v>#DIV/0!</v>
      </c>
      <c r="J41" s="79"/>
    </row>
    <row r="42" spans="1:10" ht="12.75" customHeight="1">
      <c r="A42" s="2" t="s">
        <v>40</v>
      </c>
      <c r="B42" s="1" t="s">
        <v>33</v>
      </c>
      <c r="C42" s="4" t="s">
        <v>62</v>
      </c>
      <c r="D42" s="22">
        <v>26758.9</v>
      </c>
      <c r="E42" s="22">
        <v>28842</v>
      </c>
      <c r="F42" s="22">
        <f t="shared" si="7"/>
        <v>11670.316666666666</v>
      </c>
      <c r="G42" s="22">
        <v>17849.599999999999</v>
      </c>
      <c r="H42" s="25">
        <f t="shared" si="2"/>
        <v>6179.2833333333328</v>
      </c>
      <c r="I42" s="25">
        <f t="shared" si="3"/>
        <v>52.948720328925646</v>
      </c>
      <c r="J42" s="79"/>
    </row>
    <row r="43" spans="1:10" ht="12.75" customHeight="1">
      <c r="A43" s="2" t="s">
        <v>41</v>
      </c>
      <c r="B43" s="1" t="s">
        <v>169</v>
      </c>
      <c r="C43" s="4" t="s">
        <v>62</v>
      </c>
      <c r="D43" s="28">
        <f t="shared" ref="D43:F43" si="8">SUM(D44:D82)</f>
        <v>5605.8500000000022</v>
      </c>
      <c r="E43" s="28">
        <f t="shared" si="8"/>
        <v>1863</v>
      </c>
      <c r="F43" s="28">
        <f t="shared" si="8"/>
        <v>1400.0583333333334</v>
      </c>
      <c r="G43" s="28">
        <f>SUM(G44:G82)</f>
        <v>6621.9</v>
      </c>
      <c r="H43" s="25">
        <f t="shared" si="2"/>
        <v>5221.8416666666662</v>
      </c>
      <c r="I43" s="25">
        <f t="shared" si="3"/>
        <v>372.97314992827671</v>
      </c>
      <c r="J43" s="79"/>
    </row>
    <row r="44" spans="1:10" ht="12.75" customHeight="1">
      <c r="A44" s="2" t="s">
        <v>245</v>
      </c>
      <c r="B44" s="1" t="s">
        <v>91</v>
      </c>
      <c r="C44" s="4" t="s">
        <v>62</v>
      </c>
      <c r="D44" s="22">
        <v>0.65</v>
      </c>
      <c r="E44" s="22">
        <v>0.65</v>
      </c>
      <c r="F44" s="22">
        <f>(D44/12*2)+(E44/12*3)</f>
        <v>0.27083333333333337</v>
      </c>
      <c r="G44" s="22">
        <v>5.9</v>
      </c>
      <c r="H44" s="25">
        <f t="shared" si="2"/>
        <v>5.6291666666666673</v>
      </c>
      <c r="I44" s="25">
        <f t="shared" si="3"/>
        <v>2078.4615384615381</v>
      </c>
      <c r="J44" s="79"/>
    </row>
    <row r="45" spans="1:10" ht="12.75" customHeight="1">
      <c r="A45" s="2" t="s">
        <v>246</v>
      </c>
      <c r="B45" s="1" t="s">
        <v>8</v>
      </c>
      <c r="C45" s="4" t="s">
        <v>62</v>
      </c>
      <c r="D45" s="22">
        <v>266.7</v>
      </c>
      <c r="E45" s="22">
        <v>253.95</v>
      </c>
      <c r="F45" s="22">
        <f t="shared" ref="F45:F75" si="9">(D45/12*2)+(E45/12*3)</f>
        <v>107.9375</v>
      </c>
      <c r="G45" s="22">
        <v>115</v>
      </c>
      <c r="H45" s="25">
        <f t="shared" si="2"/>
        <v>7.0625</v>
      </c>
      <c r="I45" s="25">
        <f t="shared" si="3"/>
        <v>6.5431383902721336</v>
      </c>
      <c r="J45" s="79"/>
    </row>
    <row r="46" spans="1:10" ht="12.75" customHeight="1">
      <c r="A46" s="2" t="s">
        <v>247</v>
      </c>
      <c r="B46" s="1" t="s">
        <v>11</v>
      </c>
      <c r="C46" s="4" t="s">
        <v>62</v>
      </c>
      <c r="D46" s="22">
        <v>144.6</v>
      </c>
      <c r="E46" s="22">
        <v>137.69999999999999</v>
      </c>
      <c r="F46" s="22">
        <f t="shared" si="9"/>
        <v>58.524999999999991</v>
      </c>
      <c r="G46" s="22">
        <v>95.8</v>
      </c>
      <c r="H46" s="25">
        <f t="shared" si="2"/>
        <v>37.275000000000006</v>
      </c>
      <c r="I46" s="25">
        <f t="shared" si="3"/>
        <v>63.690730457069662</v>
      </c>
      <c r="J46" s="79"/>
    </row>
    <row r="47" spans="1:10" ht="12.75" customHeight="1">
      <c r="A47" s="2" t="s">
        <v>248</v>
      </c>
      <c r="B47" s="1" t="s">
        <v>117</v>
      </c>
      <c r="C47" s="4" t="s">
        <v>62</v>
      </c>
      <c r="D47" s="22">
        <v>46.2</v>
      </c>
      <c r="E47" s="22">
        <v>44</v>
      </c>
      <c r="F47" s="22">
        <f t="shared" si="9"/>
        <v>18.7</v>
      </c>
      <c r="G47" s="22">
        <v>105.9</v>
      </c>
      <c r="H47" s="25">
        <f t="shared" si="2"/>
        <v>87.2</v>
      </c>
      <c r="I47" s="25">
        <f t="shared" si="3"/>
        <v>466.31016042780755</v>
      </c>
      <c r="J47" s="79"/>
    </row>
    <row r="48" spans="1:10" ht="12.75" customHeight="1">
      <c r="A48" s="2" t="s">
        <v>249</v>
      </c>
      <c r="B48" s="1" t="s">
        <v>119</v>
      </c>
      <c r="C48" s="4" t="s">
        <v>62</v>
      </c>
      <c r="D48" s="22">
        <v>2057.3000000000002</v>
      </c>
      <c r="E48" s="22">
        <v>0</v>
      </c>
      <c r="F48" s="22">
        <f t="shared" si="9"/>
        <v>342.88333333333338</v>
      </c>
      <c r="G48" s="22">
        <v>0</v>
      </c>
      <c r="H48" s="25">
        <f t="shared" si="2"/>
        <v>-342.88333333333338</v>
      </c>
      <c r="I48" s="25">
        <f t="shared" si="3"/>
        <v>-100</v>
      </c>
      <c r="J48" s="79"/>
    </row>
    <row r="49" spans="1:10" ht="12.75" customHeight="1">
      <c r="A49" s="2" t="s">
        <v>250</v>
      </c>
      <c r="B49" s="1" t="s">
        <v>164</v>
      </c>
      <c r="C49" s="4" t="s">
        <v>62</v>
      </c>
      <c r="D49" s="23">
        <v>0</v>
      </c>
      <c r="E49" s="23">
        <v>0</v>
      </c>
      <c r="F49" s="22">
        <f t="shared" si="9"/>
        <v>0</v>
      </c>
      <c r="G49" s="22">
        <v>143.9</v>
      </c>
      <c r="H49" s="25">
        <f t="shared" si="2"/>
        <v>143.9</v>
      </c>
      <c r="I49" s="25">
        <v>0</v>
      </c>
      <c r="J49" s="79"/>
    </row>
    <row r="50" spans="1:10" ht="24" customHeight="1">
      <c r="A50" s="2" t="s">
        <v>251</v>
      </c>
      <c r="B50" s="8" t="s">
        <v>163</v>
      </c>
      <c r="C50" s="4" t="s">
        <v>62</v>
      </c>
      <c r="D50" s="22">
        <v>139.9</v>
      </c>
      <c r="E50" s="22">
        <v>15.5</v>
      </c>
      <c r="F50" s="22">
        <f t="shared" si="9"/>
        <v>27.191666666666666</v>
      </c>
      <c r="G50" s="22">
        <v>0</v>
      </c>
      <c r="H50" s="25">
        <f t="shared" si="2"/>
        <v>-27.191666666666666</v>
      </c>
      <c r="I50" s="25">
        <f t="shared" si="3"/>
        <v>-100</v>
      </c>
      <c r="J50" s="79"/>
    </row>
    <row r="51" spans="1:10" ht="12.75" customHeight="1">
      <c r="A51" s="2" t="s">
        <v>252</v>
      </c>
      <c r="B51" s="7" t="s">
        <v>165</v>
      </c>
      <c r="C51" s="4" t="s">
        <v>62</v>
      </c>
      <c r="D51" s="23">
        <v>0</v>
      </c>
      <c r="E51" s="23">
        <v>0</v>
      </c>
      <c r="F51" s="22">
        <f t="shared" si="9"/>
        <v>0</v>
      </c>
      <c r="G51" s="22">
        <v>0</v>
      </c>
      <c r="H51" s="25">
        <f t="shared" si="2"/>
        <v>0</v>
      </c>
      <c r="I51" s="25">
        <v>0</v>
      </c>
      <c r="J51" s="79"/>
    </row>
    <row r="52" spans="1:10" ht="12.75" customHeight="1">
      <c r="A52" s="2" t="s">
        <v>253</v>
      </c>
      <c r="B52" s="34" t="s">
        <v>166</v>
      </c>
      <c r="C52" s="4" t="s">
        <v>62</v>
      </c>
      <c r="D52" s="22">
        <v>48.2</v>
      </c>
      <c r="E52" s="22">
        <v>16.3</v>
      </c>
      <c r="F52" s="22">
        <f t="shared" si="9"/>
        <v>12.108333333333334</v>
      </c>
      <c r="G52" s="22">
        <v>7.5</v>
      </c>
      <c r="H52" s="25">
        <f t="shared" si="2"/>
        <v>-4.6083333333333343</v>
      </c>
      <c r="I52" s="25">
        <f t="shared" si="3"/>
        <v>-38.059187887130086</v>
      </c>
      <c r="J52" s="79"/>
    </row>
    <row r="53" spans="1:10" ht="12.75" customHeight="1">
      <c r="A53" s="2" t="s">
        <v>254</v>
      </c>
      <c r="B53" s="7" t="s">
        <v>190</v>
      </c>
      <c r="C53" s="4" t="s">
        <v>62</v>
      </c>
      <c r="D53" s="22">
        <v>8.3000000000000007</v>
      </c>
      <c r="E53" s="22">
        <v>0</v>
      </c>
      <c r="F53" s="22">
        <f t="shared" si="9"/>
        <v>1.3833333333333335</v>
      </c>
      <c r="G53" s="22">
        <v>0</v>
      </c>
      <c r="H53" s="25">
        <f t="shared" si="2"/>
        <v>-1.3833333333333335</v>
      </c>
      <c r="I53" s="25">
        <f t="shared" si="3"/>
        <v>-100</v>
      </c>
      <c r="J53" s="79"/>
    </row>
    <row r="54" spans="1:10" ht="12.75" customHeight="1">
      <c r="A54" s="2" t="s">
        <v>255</v>
      </c>
      <c r="B54" s="34" t="s">
        <v>170</v>
      </c>
      <c r="C54" s="4" t="s">
        <v>62</v>
      </c>
      <c r="D54" s="22">
        <v>241.9</v>
      </c>
      <c r="E54" s="22">
        <v>0</v>
      </c>
      <c r="F54" s="22">
        <f t="shared" si="9"/>
        <v>40.31666666666667</v>
      </c>
      <c r="G54" s="22">
        <v>0</v>
      </c>
      <c r="H54" s="25">
        <f t="shared" si="2"/>
        <v>-40.31666666666667</v>
      </c>
      <c r="I54" s="25">
        <f t="shared" si="3"/>
        <v>-100</v>
      </c>
      <c r="J54" s="79"/>
    </row>
    <row r="55" spans="1:10" ht="12.75" customHeight="1">
      <c r="A55" s="2" t="s">
        <v>256</v>
      </c>
      <c r="B55" s="7" t="s">
        <v>171</v>
      </c>
      <c r="C55" s="4" t="s">
        <v>62</v>
      </c>
      <c r="D55" s="23">
        <v>0</v>
      </c>
      <c r="E55" s="23">
        <v>0</v>
      </c>
      <c r="F55" s="22">
        <f t="shared" si="9"/>
        <v>0</v>
      </c>
      <c r="G55" s="22">
        <v>0</v>
      </c>
      <c r="H55" s="25">
        <f t="shared" si="2"/>
        <v>0</v>
      </c>
      <c r="I55" s="25">
        <v>0</v>
      </c>
      <c r="J55" s="79"/>
    </row>
    <row r="56" spans="1:10" ht="12.75" customHeight="1">
      <c r="A56" s="2" t="s">
        <v>257</v>
      </c>
      <c r="B56" s="7" t="s">
        <v>145</v>
      </c>
      <c r="C56" s="4" t="s">
        <v>62</v>
      </c>
      <c r="D56" s="22">
        <v>3.9</v>
      </c>
      <c r="E56" s="22">
        <v>0</v>
      </c>
      <c r="F56" s="22">
        <f t="shared" si="9"/>
        <v>0.65</v>
      </c>
      <c r="G56" s="22">
        <v>0</v>
      </c>
      <c r="H56" s="25">
        <f t="shared" si="2"/>
        <v>-0.65</v>
      </c>
      <c r="I56" s="25">
        <f t="shared" si="3"/>
        <v>-100</v>
      </c>
      <c r="J56" s="79"/>
    </row>
    <row r="57" spans="1:10" ht="12.75" customHeight="1">
      <c r="A57" s="2" t="s">
        <v>258</v>
      </c>
      <c r="B57" s="7" t="s">
        <v>168</v>
      </c>
      <c r="C57" s="4" t="s">
        <v>62</v>
      </c>
      <c r="D57" s="22">
        <v>48.6</v>
      </c>
      <c r="E57" s="22">
        <v>46.3</v>
      </c>
      <c r="F57" s="22">
        <f t="shared" si="9"/>
        <v>19.674999999999997</v>
      </c>
      <c r="G57" s="22">
        <v>97.8</v>
      </c>
      <c r="H57" s="25">
        <f t="shared" si="2"/>
        <v>78.125</v>
      </c>
      <c r="I57" s="25">
        <f t="shared" si="3"/>
        <v>397.07750952986027</v>
      </c>
      <c r="J57" s="79"/>
    </row>
    <row r="58" spans="1:10" ht="12.75" customHeight="1">
      <c r="A58" s="2" t="s">
        <v>259</v>
      </c>
      <c r="B58" s="7" t="s">
        <v>160</v>
      </c>
      <c r="C58" s="4" t="s">
        <v>62</v>
      </c>
      <c r="D58" s="22">
        <v>275.3</v>
      </c>
      <c r="E58" s="22">
        <v>0</v>
      </c>
      <c r="F58" s="22">
        <f t="shared" si="9"/>
        <v>45.883333333333333</v>
      </c>
      <c r="G58" s="22">
        <v>0</v>
      </c>
      <c r="H58" s="25">
        <f t="shared" si="2"/>
        <v>-45.883333333333333</v>
      </c>
      <c r="I58" s="25">
        <f t="shared" si="3"/>
        <v>-100</v>
      </c>
      <c r="J58" s="79"/>
    </row>
    <row r="59" spans="1:10" ht="12.75" customHeight="1">
      <c r="A59" s="2" t="s">
        <v>260</v>
      </c>
      <c r="B59" s="7" t="s">
        <v>297</v>
      </c>
      <c r="C59" s="4" t="s">
        <v>62</v>
      </c>
      <c r="D59" s="22">
        <v>10.199999999999999</v>
      </c>
      <c r="E59" s="22">
        <v>9.6999999999999993</v>
      </c>
      <c r="F59" s="22">
        <f t="shared" si="9"/>
        <v>4.125</v>
      </c>
      <c r="G59" s="22">
        <v>11.5</v>
      </c>
      <c r="H59" s="25">
        <f t="shared" si="2"/>
        <v>7.375</v>
      </c>
      <c r="I59" s="25">
        <f t="shared" si="3"/>
        <v>178.78787878787881</v>
      </c>
      <c r="J59" s="79"/>
    </row>
    <row r="60" spans="1:10" ht="12.75" customHeight="1">
      <c r="A60" s="2" t="s">
        <v>261</v>
      </c>
      <c r="B60" s="7" t="s">
        <v>191</v>
      </c>
      <c r="C60" s="4" t="s">
        <v>62</v>
      </c>
      <c r="D60" s="22">
        <v>329.9</v>
      </c>
      <c r="E60" s="22">
        <v>314.2</v>
      </c>
      <c r="F60" s="22">
        <f t="shared" si="9"/>
        <v>133.53333333333333</v>
      </c>
      <c r="G60" s="22">
        <v>562.6</v>
      </c>
      <c r="H60" s="25">
        <f t="shared" si="2"/>
        <v>429.06666666666672</v>
      </c>
      <c r="I60" s="25">
        <f t="shared" si="3"/>
        <v>321.31802296555173</v>
      </c>
      <c r="J60" s="79"/>
    </row>
    <row r="61" spans="1:10" ht="12.75" customHeight="1">
      <c r="A61" s="2" t="s">
        <v>262</v>
      </c>
      <c r="B61" s="7" t="s">
        <v>173</v>
      </c>
      <c r="C61" s="4" t="s">
        <v>62</v>
      </c>
      <c r="D61" s="22">
        <v>1.9</v>
      </c>
      <c r="E61" s="22">
        <v>1.8</v>
      </c>
      <c r="F61" s="22">
        <f t="shared" si="9"/>
        <v>0.76666666666666661</v>
      </c>
      <c r="G61" s="22">
        <v>0</v>
      </c>
      <c r="H61" s="25">
        <f t="shared" si="2"/>
        <v>-0.76666666666666661</v>
      </c>
      <c r="I61" s="25">
        <f t="shared" si="3"/>
        <v>-100</v>
      </c>
      <c r="J61" s="79"/>
    </row>
    <row r="62" spans="1:10" ht="12.75" customHeight="1">
      <c r="A62" s="2" t="s">
        <v>263</v>
      </c>
      <c r="B62" s="8" t="s">
        <v>302</v>
      </c>
      <c r="C62" s="4" t="s">
        <v>62</v>
      </c>
      <c r="D62" s="22">
        <v>50.4</v>
      </c>
      <c r="E62" s="22">
        <v>48</v>
      </c>
      <c r="F62" s="22">
        <f t="shared" si="9"/>
        <v>20.399999999999999</v>
      </c>
      <c r="G62" s="22">
        <v>0</v>
      </c>
      <c r="H62" s="25">
        <f t="shared" si="2"/>
        <v>-20.399999999999999</v>
      </c>
      <c r="I62" s="25">
        <f t="shared" si="3"/>
        <v>-100</v>
      </c>
      <c r="J62" s="79"/>
    </row>
    <row r="63" spans="1:10" ht="12.75" customHeight="1">
      <c r="A63" s="2" t="s">
        <v>264</v>
      </c>
      <c r="B63" s="8" t="s">
        <v>174</v>
      </c>
      <c r="C63" s="4" t="s">
        <v>62</v>
      </c>
      <c r="D63" s="22">
        <v>35.9</v>
      </c>
      <c r="E63" s="22">
        <v>34.200000000000003</v>
      </c>
      <c r="F63" s="22">
        <f t="shared" si="9"/>
        <v>14.533333333333335</v>
      </c>
      <c r="G63" s="22">
        <v>0</v>
      </c>
      <c r="H63" s="25">
        <f t="shared" si="2"/>
        <v>-14.533333333333335</v>
      </c>
      <c r="I63" s="25">
        <f t="shared" si="3"/>
        <v>-100</v>
      </c>
      <c r="J63" s="79"/>
    </row>
    <row r="64" spans="1:10" ht="12.75" customHeight="1">
      <c r="A64" s="2" t="s">
        <v>265</v>
      </c>
      <c r="B64" s="8" t="s">
        <v>185</v>
      </c>
      <c r="C64" s="4" t="s">
        <v>62</v>
      </c>
      <c r="D64" s="23">
        <v>0</v>
      </c>
      <c r="E64" s="23">
        <v>0</v>
      </c>
      <c r="F64" s="22">
        <f t="shared" si="9"/>
        <v>0</v>
      </c>
      <c r="G64" s="22">
        <v>2053</v>
      </c>
      <c r="H64" s="25">
        <f t="shared" si="2"/>
        <v>2053</v>
      </c>
      <c r="I64" s="25">
        <v>0</v>
      </c>
      <c r="J64" s="79"/>
    </row>
    <row r="65" spans="1:10" ht="12.75" customHeight="1">
      <c r="A65" s="2" t="s">
        <v>266</v>
      </c>
      <c r="B65" s="7" t="s">
        <v>135</v>
      </c>
      <c r="C65" s="4" t="s">
        <v>62</v>
      </c>
      <c r="D65" s="22">
        <v>399.8</v>
      </c>
      <c r="E65" s="22">
        <v>0</v>
      </c>
      <c r="F65" s="22">
        <f t="shared" si="9"/>
        <v>66.63333333333334</v>
      </c>
      <c r="G65" s="22">
        <v>0</v>
      </c>
      <c r="H65" s="25">
        <f t="shared" si="2"/>
        <v>-66.63333333333334</v>
      </c>
      <c r="I65" s="25">
        <f t="shared" si="3"/>
        <v>-100</v>
      </c>
      <c r="J65" s="79"/>
    </row>
    <row r="66" spans="1:10" ht="12.75" customHeight="1">
      <c r="A66" s="2" t="s">
        <v>267</v>
      </c>
      <c r="B66" s="7" t="s">
        <v>142</v>
      </c>
      <c r="C66" s="4" t="s">
        <v>62</v>
      </c>
      <c r="D66" s="22">
        <v>29.5</v>
      </c>
      <c r="E66" s="22">
        <v>28.1</v>
      </c>
      <c r="F66" s="22">
        <f t="shared" si="9"/>
        <v>11.941666666666666</v>
      </c>
      <c r="G66" s="22">
        <v>0</v>
      </c>
      <c r="H66" s="25">
        <f t="shared" si="2"/>
        <v>-11.941666666666666</v>
      </c>
      <c r="I66" s="25">
        <f t="shared" si="3"/>
        <v>-100</v>
      </c>
      <c r="J66" s="79"/>
    </row>
    <row r="67" spans="1:10" ht="12.75" customHeight="1">
      <c r="A67" s="2" t="s">
        <v>268</v>
      </c>
      <c r="B67" s="7" t="s">
        <v>188</v>
      </c>
      <c r="C67" s="4" t="s">
        <v>62</v>
      </c>
      <c r="D67" s="22">
        <v>16.7</v>
      </c>
      <c r="E67" s="22">
        <v>0</v>
      </c>
      <c r="F67" s="22">
        <f t="shared" si="9"/>
        <v>2.7833333333333332</v>
      </c>
      <c r="G67" s="22">
        <v>0</v>
      </c>
      <c r="H67" s="25">
        <f t="shared" si="2"/>
        <v>-2.7833333333333332</v>
      </c>
      <c r="I67" s="25">
        <f t="shared" si="3"/>
        <v>-100</v>
      </c>
      <c r="J67" s="79"/>
    </row>
    <row r="68" spans="1:10" ht="12.75" customHeight="1">
      <c r="A68" s="2" t="s">
        <v>269</v>
      </c>
      <c r="B68" s="7" t="s">
        <v>189</v>
      </c>
      <c r="C68" s="4" t="s">
        <v>62</v>
      </c>
      <c r="D68" s="22">
        <v>28.3</v>
      </c>
      <c r="E68" s="22">
        <v>12.7</v>
      </c>
      <c r="F68" s="22">
        <f t="shared" si="9"/>
        <v>7.8916666666666666</v>
      </c>
      <c r="G68" s="22">
        <v>0</v>
      </c>
      <c r="H68" s="25">
        <f t="shared" si="2"/>
        <v>-7.8916666666666666</v>
      </c>
      <c r="I68" s="25">
        <f t="shared" si="3"/>
        <v>-100</v>
      </c>
      <c r="J68" s="79"/>
    </row>
    <row r="69" spans="1:10" ht="12.75" customHeight="1">
      <c r="A69" s="2" t="s">
        <v>270</v>
      </c>
      <c r="B69" s="8" t="s">
        <v>178</v>
      </c>
      <c r="C69" s="4" t="s">
        <v>62</v>
      </c>
      <c r="D69" s="22">
        <v>18.600000000000001</v>
      </c>
      <c r="E69" s="22">
        <v>4.3</v>
      </c>
      <c r="F69" s="22">
        <f t="shared" si="9"/>
        <v>4.1749999999999998</v>
      </c>
      <c r="G69" s="22">
        <v>0</v>
      </c>
      <c r="H69" s="25">
        <f t="shared" si="2"/>
        <v>-4.1749999999999998</v>
      </c>
      <c r="I69" s="25">
        <f t="shared" si="3"/>
        <v>-100</v>
      </c>
      <c r="J69" s="79"/>
    </row>
    <row r="70" spans="1:10" ht="12.75" customHeight="1">
      <c r="A70" s="2" t="s">
        <v>271</v>
      </c>
      <c r="B70" s="7" t="s">
        <v>93</v>
      </c>
      <c r="C70" s="4" t="s">
        <v>62</v>
      </c>
      <c r="D70" s="22">
        <v>17.899999999999999</v>
      </c>
      <c r="E70" s="22">
        <v>17.100000000000001</v>
      </c>
      <c r="F70" s="22">
        <f t="shared" si="9"/>
        <v>7.2583333333333329</v>
      </c>
      <c r="G70" s="22">
        <v>180</v>
      </c>
      <c r="H70" s="25">
        <f t="shared" si="2"/>
        <v>172.74166666666667</v>
      </c>
      <c r="I70" s="25">
        <f t="shared" si="3"/>
        <v>2379.9081515499429</v>
      </c>
      <c r="J70" s="79"/>
    </row>
    <row r="71" spans="1:10" ht="12.75" customHeight="1">
      <c r="A71" s="2" t="s">
        <v>272</v>
      </c>
      <c r="B71" s="7" t="s">
        <v>198</v>
      </c>
      <c r="C71" s="4" t="s">
        <v>62</v>
      </c>
      <c r="D71" s="22">
        <v>11</v>
      </c>
      <c r="E71" s="22">
        <v>0</v>
      </c>
      <c r="F71" s="22">
        <f t="shared" si="9"/>
        <v>1.8333333333333333</v>
      </c>
      <c r="G71" s="22">
        <v>0</v>
      </c>
      <c r="H71" s="25">
        <f t="shared" si="2"/>
        <v>-1.8333333333333333</v>
      </c>
      <c r="I71" s="25">
        <f t="shared" si="3"/>
        <v>-100</v>
      </c>
      <c r="J71" s="79"/>
    </row>
    <row r="72" spans="1:10" ht="12.75" customHeight="1">
      <c r="A72" s="2" t="s">
        <v>273</v>
      </c>
      <c r="B72" s="7" t="s">
        <v>194</v>
      </c>
      <c r="C72" s="4" t="s">
        <v>62</v>
      </c>
      <c r="D72" s="22">
        <v>61.8</v>
      </c>
      <c r="E72" s="22">
        <v>0</v>
      </c>
      <c r="F72" s="22">
        <f t="shared" si="9"/>
        <v>10.299999999999999</v>
      </c>
      <c r="G72" s="22">
        <v>0</v>
      </c>
      <c r="H72" s="25">
        <f t="shared" si="2"/>
        <v>-10.299999999999999</v>
      </c>
      <c r="I72" s="25">
        <f t="shared" si="3"/>
        <v>-100</v>
      </c>
      <c r="J72" s="79"/>
    </row>
    <row r="73" spans="1:10" ht="12.75" customHeight="1">
      <c r="A73" s="2" t="s">
        <v>274</v>
      </c>
      <c r="B73" s="7" t="s">
        <v>141</v>
      </c>
      <c r="C73" s="4" t="s">
        <v>62</v>
      </c>
      <c r="D73" s="22">
        <v>16.100000000000001</v>
      </c>
      <c r="E73" s="22">
        <v>15.4</v>
      </c>
      <c r="F73" s="22">
        <f t="shared" si="9"/>
        <v>6.5333333333333341</v>
      </c>
      <c r="G73" s="22">
        <v>82.9</v>
      </c>
      <c r="H73" s="25">
        <f t="shared" si="2"/>
        <v>76.366666666666674</v>
      </c>
      <c r="I73" s="25">
        <f t="shared" si="3"/>
        <v>1168.8775510204082</v>
      </c>
      <c r="J73" s="79"/>
    </row>
    <row r="74" spans="1:10" ht="12.75" customHeight="1">
      <c r="A74" s="2" t="s">
        <v>275</v>
      </c>
      <c r="B74" s="7" t="s">
        <v>193</v>
      </c>
      <c r="C74" s="4" t="s">
        <v>62</v>
      </c>
      <c r="D74" s="22">
        <v>154.69999999999999</v>
      </c>
      <c r="E74" s="22">
        <v>0</v>
      </c>
      <c r="F74" s="22">
        <f t="shared" si="9"/>
        <v>25.783333333333331</v>
      </c>
      <c r="G74" s="22">
        <v>0</v>
      </c>
      <c r="H74" s="25">
        <f t="shared" si="2"/>
        <v>-25.783333333333331</v>
      </c>
      <c r="I74" s="25">
        <f t="shared" si="3"/>
        <v>-100</v>
      </c>
      <c r="J74" s="79"/>
    </row>
    <row r="75" spans="1:10" ht="12.75" customHeight="1">
      <c r="A75" s="2" t="s">
        <v>276</v>
      </c>
      <c r="B75" s="7" t="s">
        <v>199</v>
      </c>
      <c r="C75" s="4" t="s">
        <v>62</v>
      </c>
      <c r="D75" s="22">
        <v>75.599999999999994</v>
      </c>
      <c r="E75" s="22">
        <v>0</v>
      </c>
      <c r="F75" s="22">
        <f t="shared" si="9"/>
        <v>12.6</v>
      </c>
      <c r="G75" s="22">
        <v>0</v>
      </c>
      <c r="H75" s="25">
        <f t="shared" si="2"/>
        <v>-12.6</v>
      </c>
      <c r="I75" s="25">
        <f t="shared" si="3"/>
        <v>-100</v>
      </c>
      <c r="J75" s="79"/>
    </row>
    <row r="76" spans="1:10" ht="16.5" customHeight="1">
      <c r="A76" s="107" t="s">
        <v>18</v>
      </c>
      <c r="B76" s="107" t="s">
        <v>296</v>
      </c>
      <c r="C76" s="107" t="s">
        <v>60</v>
      </c>
      <c r="D76" s="107" t="s">
        <v>304</v>
      </c>
      <c r="E76" s="107" t="s">
        <v>307</v>
      </c>
      <c r="F76" s="107" t="s">
        <v>330</v>
      </c>
      <c r="G76" s="107" t="s">
        <v>333</v>
      </c>
      <c r="H76" s="107" t="s">
        <v>305</v>
      </c>
      <c r="I76" s="107" t="s">
        <v>332</v>
      </c>
      <c r="J76" s="121" t="s">
        <v>331</v>
      </c>
    </row>
    <row r="77" spans="1:10" ht="32.25" customHeight="1">
      <c r="A77" s="107"/>
      <c r="B77" s="107"/>
      <c r="C77" s="107"/>
      <c r="D77" s="106"/>
      <c r="E77" s="106"/>
      <c r="F77" s="106"/>
      <c r="G77" s="106"/>
      <c r="H77" s="107"/>
      <c r="I77" s="107"/>
      <c r="J77" s="121"/>
    </row>
    <row r="78" spans="1:10" ht="12.75" customHeight="1">
      <c r="A78" s="2" t="s">
        <v>277</v>
      </c>
      <c r="B78" s="7" t="s">
        <v>197</v>
      </c>
      <c r="C78" s="4" t="s">
        <v>62</v>
      </c>
      <c r="D78" s="22">
        <v>284.60000000000002</v>
      </c>
      <c r="E78" s="22">
        <v>148.30000000000001</v>
      </c>
      <c r="F78" s="22">
        <f>(D78/12*2)+(E78/12*3)</f>
        <v>84.50833333333334</v>
      </c>
      <c r="G78" s="22">
        <v>239.2</v>
      </c>
      <c r="H78" s="25">
        <f t="shared" ref="H78" si="10">G78-F78</f>
        <v>154.69166666666666</v>
      </c>
      <c r="I78" s="25">
        <f t="shared" ref="I78:I141" si="11">(G78/F78*100)-100</f>
        <v>183.04900897347397</v>
      </c>
      <c r="J78" s="79"/>
    </row>
    <row r="79" spans="1:10" ht="12.75" customHeight="1">
      <c r="A79" s="2" t="s">
        <v>278</v>
      </c>
      <c r="B79" s="7" t="s">
        <v>196</v>
      </c>
      <c r="C79" s="4" t="s">
        <v>62</v>
      </c>
      <c r="D79" s="22">
        <v>7.2</v>
      </c>
      <c r="E79" s="22">
        <v>0</v>
      </c>
      <c r="F79" s="22">
        <f t="shared" ref="F79:F82" si="12">(D79/12*2)+(E79/12*3)</f>
        <v>1.2</v>
      </c>
      <c r="G79" s="22">
        <v>0</v>
      </c>
      <c r="H79" s="25">
        <f t="shared" ref="H79:H82" si="13">G79-F79</f>
        <v>-1.2</v>
      </c>
      <c r="I79" s="25">
        <f t="shared" si="11"/>
        <v>-100</v>
      </c>
      <c r="J79" s="79"/>
    </row>
    <row r="80" spans="1:10" ht="12.75" customHeight="1">
      <c r="A80" s="2" t="s">
        <v>279</v>
      </c>
      <c r="B80" s="7" t="s">
        <v>200</v>
      </c>
      <c r="C80" s="4" t="s">
        <v>62</v>
      </c>
      <c r="D80" s="22">
        <v>7.6</v>
      </c>
      <c r="E80" s="22">
        <v>0</v>
      </c>
      <c r="F80" s="22">
        <f t="shared" si="12"/>
        <v>1.2666666666666666</v>
      </c>
      <c r="G80" s="22">
        <v>0</v>
      </c>
      <c r="H80" s="25">
        <f t="shared" si="13"/>
        <v>-1.2666666666666666</v>
      </c>
      <c r="I80" s="25">
        <f t="shared" si="11"/>
        <v>-100</v>
      </c>
      <c r="J80" s="79"/>
    </row>
    <row r="81" spans="1:10" ht="12.75" customHeight="1">
      <c r="A81" s="2" t="s">
        <v>280</v>
      </c>
      <c r="B81" s="7" t="s">
        <v>140</v>
      </c>
      <c r="C81" s="4" t="s">
        <v>62</v>
      </c>
      <c r="D81" s="22">
        <v>35.799999999999997</v>
      </c>
      <c r="E81" s="22">
        <v>18.8</v>
      </c>
      <c r="F81" s="22">
        <f t="shared" si="12"/>
        <v>10.666666666666666</v>
      </c>
      <c r="G81" s="22">
        <v>0</v>
      </c>
      <c r="H81" s="25">
        <f t="shared" si="13"/>
        <v>-10.666666666666666</v>
      </c>
      <c r="I81" s="25">
        <f t="shared" si="11"/>
        <v>-100</v>
      </c>
      <c r="J81" s="79"/>
    </row>
    <row r="82" spans="1:10" ht="12.75" customHeight="1">
      <c r="A82" s="2" t="s">
        <v>281</v>
      </c>
      <c r="B82" s="8" t="s">
        <v>186</v>
      </c>
      <c r="C82" s="4" t="s">
        <v>62</v>
      </c>
      <c r="D82" s="22">
        <v>730.8</v>
      </c>
      <c r="E82" s="22">
        <v>696</v>
      </c>
      <c r="F82" s="22">
        <f t="shared" si="12"/>
        <v>295.8</v>
      </c>
      <c r="G82" s="22">
        <v>2920.9</v>
      </c>
      <c r="H82" s="25">
        <f t="shared" si="13"/>
        <v>2625.1</v>
      </c>
      <c r="I82" s="25">
        <f t="shared" si="11"/>
        <v>887.45774171737662</v>
      </c>
      <c r="J82" s="79"/>
    </row>
    <row r="83" spans="1:10" ht="12.75" customHeight="1">
      <c r="A83" s="98" t="s">
        <v>70</v>
      </c>
      <c r="B83" s="99" t="s">
        <v>58</v>
      </c>
      <c r="C83" s="91" t="s">
        <v>62</v>
      </c>
      <c r="D83" s="27">
        <f>D84+D125+D149+D152</f>
        <v>307015.90000000002</v>
      </c>
      <c r="E83" s="27">
        <f>E84+E125+E149+E152</f>
        <v>185761.55</v>
      </c>
      <c r="F83" s="27">
        <f>F84+F125+F149+F152</f>
        <v>97609.704166666663</v>
      </c>
      <c r="G83" s="27">
        <f>G84+G125+G149+G152</f>
        <v>73198.899999999994</v>
      </c>
      <c r="H83" s="31">
        <f t="shared" ref="H83:H85" si="14">G83-F83</f>
        <v>-24410.804166666669</v>
      </c>
      <c r="I83" s="31">
        <f t="shared" si="11"/>
        <v>-25.008583291048296</v>
      </c>
      <c r="J83" s="79"/>
    </row>
    <row r="84" spans="1:10" ht="12.75" customHeight="1">
      <c r="A84" s="98" t="s">
        <v>10</v>
      </c>
      <c r="B84" s="6" t="s">
        <v>290</v>
      </c>
      <c r="C84" s="91" t="s">
        <v>62</v>
      </c>
      <c r="D84" s="27">
        <f t="shared" ref="D84:F84" si="15">D85+D88+D89+D94+D95+D96</f>
        <v>165420.60000000003</v>
      </c>
      <c r="E84" s="27">
        <f t="shared" si="15"/>
        <v>110154.04</v>
      </c>
      <c r="F84" s="27">
        <f t="shared" si="15"/>
        <v>55108.61</v>
      </c>
      <c r="G84" s="27">
        <f>G85+G88+G89+G94+G95+G96</f>
        <v>50621.799999999996</v>
      </c>
      <c r="H84" s="31">
        <f t="shared" si="14"/>
        <v>-4486.8100000000049</v>
      </c>
      <c r="I84" s="31">
        <f t="shared" si="11"/>
        <v>-8.1417586108595543</v>
      </c>
      <c r="J84" s="79"/>
    </row>
    <row r="85" spans="1:10" ht="12.75" customHeight="1">
      <c r="A85" s="2" t="s">
        <v>44</v>
      </c>
      <c r="B85" s="3" t="s">
        <v>43</v>
      </c>
      <c r="C85" s="4" t="s">
        <v>62</v>
      </c>
      <c r="D85" s="24">
        <v>24619.200000000001</v>
      </c>
      <c r="E85" s="24">
        <v>32658.7</v>
      </c>
      <c r="F85" s="22">
        <f>(D85/12*2)+(E85/12*3)</f>
        <v>12267.875</v>
      </c>
      <c r="G85" s="22">
        <v>14510.1</v>
      </c>
      <c r="H85" s="25">
        <f t="shared" si="14"/>
        <v>2242.2250000000004</v>
      </c>
      <c r="I85" s="25">
        <f t="shared" si="11"/>
        <v>18.277207747878109</v>
      </c>
      <c r="J85" s="79"/>
    </row>
    <row r="86" spans="1:10" ht="12.75" customHeight="1">
      <c r="A86" s="2"/>
      <c r="B86" s="3" t="s">
        <v>111</v>
      </c>
      <c r="C86" s="4" t="s">
        <v>110</v>
      </c>
      <c r="D86" s="23">
        <f>D85/D87/12*1000</f>
        <v>97695.238095238092</v>
      </c>
      <c r="E86" s="23">
        <f>E85/E87/12*1000</f>
        <v>129598.01587301587</v>
      </c>
      <c r="F86" s="23">
        <f>F85/F87/5*1000</f>
        <v>116836.90476190478</v>
      </c>
      <c r="G86" s="33">
        <f>G85/G87/12*5*1000</f>
        <v>287898.80952380953</v>
      </c>
      <c r="H86" s="25">
        <f t="shared" ref="H86:H103" si="16">G86-F86</f>
        <v>171061.90476190473</v>
      </c>
      <c r="I86" s="25">
        <f t="shared" si="11"/>
        <v>146.41084947474599</v>
      </c>
      <c r="J86" s="79"/>
    </row>
    <row r="87" spans="1:10" ht="12.75" customHeight="1">
      <c r="A87" s="2"/>
      <c r="B87" s="3" t="s">
        <v>121</v>
      </c>
      <c r="C87" s="4" t="s">
        <v>112</v>
      </c>
      <c r="D87" s="23">
        <v>21</v>
      </c>
      <c r="E87" s="23">
        <v>21</v>
      </c>
      <c r="F87" s="23">
        <f>D87</f>
        <v>21</v>
      </c>
      <c r="G87" s="33">
        <v>21</v>
      </c>
      <c r="H87" s="25">
        <f t="shared" si="16"/>
        <v>0</v>
      </c>
      <c r="I87" s="25">
        <f t="shared" si="11"/>
        <v>0</v>
      </c>
      <c r="J87" s="79"/>
    </row>
    <row r="88" spans="1:10" ht="12.75" customHeight="1">
      <c r="A88" s="2" t="s">
        <v>45</v>
      </c>
      <c r="B88" s="3" t="s">
        <v>22</v>
      </c>
      <c r="C88" s="4" t="s">
        <v>62</v>
      </c>
      <c r="D88" s="22">
        <v>2437.3000000000002</v>
      </c>
      <c r="E88" s="22">
        <v>2321.1999999999998</v>
      </c>
      <c r="F88" s="22">
        <f>(D88/12*2)+(E88/12*3)</f>
        <v>986.51666666666665</v>
      </c>
      <c r="G88" s="22">
        <v>1300</v>
      </c>
      <c r="H88" s="25">
        <f t="shared" si="16"/>
        <v>313.48333333333335</v>
      </c>
      <c r="I88" s="25">
        <f t="shared" si="11"/>
        <v>31.776790390430989</v>
      </c>
      <c r="J88" s="79"/>
    </row>
    <row r="89" spans="1:10" ht="12.75" customHeight="1">
      <c r="A89" s="2" t="s">
        <v>46</v>
      </c>
      <c r="B89" s="3" t="s">
        <v>71</v>
      </c>
      <c r="C89" s="4" t="s">
        <v>62</v>
      </c>
      <c r="D89" s="22">
        <v>132226.70000000001</v>
      </c>
      <c r="E89" s="22">
        <v>70523.94</v>
      </c>
      <c r="F89" s="22">
        <f t="shared" ref="F89:F124" si="17">(D89/12*2)+(E89/12*3)</f>
        <v>39668.768333333341</v>
      </c>
      <c r="G89" s="22">
        <v>30612.1</v>
      </c>
      <c r="H89" s="25">
        <f t="shared" si="16"/>
        <v>-9056.6683333333422</v>
      </c>
      <c r="I89" s="25">
        <f t="shared" si="11"/>
        <v>-22.830727329951145</v>
      </c>
      <c r="J89" s="79"/>
    </row>
    <row r="90" spans="1:10" ht="12.75" hidden="1" customHeight="1">
      <c r="A90" s="2"/>
      <c r="B90" s="3" t="s">
        <v>292</v>
      </c>
      <c r="C90" s="4" t="s">
        <v>62</v>
      </c>
      <c r="D90" s="22"/>
      <c r="E90" s="22"/>
      <c r="F90" s="22">
        <f t="shared" si="17"/>
        <v>0</v>
      </c>
      <c r="G90" s="22"/>
      <c r="H90" s="25">
        <f t="shared" si="16"/>
        <v>0</v>
      </c>
      <c r="I90" s="25" t="e">
        <f t="shared" si="11"/>
        <v>#DIV/0!</v>
      </c>
      <c r="J90" s="79"/>
    </row>
    <row r="91" spans="1:10" ht="12.75" hidden="1" customHeight="1">
      <c r="A91" s="2"/>
      <c r="B91" s="3" t="s">
        <v>293</v>
      </c>
      <c r="C91" s="4" t="s">
        <v>62</v>
      </c>
      <c r="D91" s="22"/>
      <c r="E91" s="22"/>
      <c r="F91" s="22">
        <f t="shared" si="17"/>
        <v>0</v>
      </c>
      <c r="G91" s="22"/>
      <c r="H91" s="25">
        <f t="shared" si="16"/>
        <v>0</v>
      </c>
      <c r="I91" s="25" t="e">
        <f t="shared" si="11"/>
        <v>#DIV/0!</v>
      </c>
      <c r="J91" s="79"/>
    </row>
    <row r="92" spans="1:10" ht="12.75" hidden="1" customHeight="1">
      <c r="A92" s="2"/>
      <c r="B92" s="3" t="s">
        <v>294</v>
      </c>
      <c r="C92" s="4" t="s">
        <v>62</v>
      </c>
      <c r="D92" s="22"/>
      <c r="E92" s="22"/>
      <c r="F92" s="22">
        <f t="shared" si="17"/>
        <v>0</v>
      </c>
      <c r="G92" s="22"/>
      <c r="H92" s="25">
        <f t="shared" si="16"/>
        <v>0</v>
      </c>
      <c r="I92" s="25" t="e">
        <f t="shared" si="11"/>
        <v>#DIV/0!</v>
      </c>
      <c r="J92" s="79"/>
    </row>
    <row r="93" spans="1:10" ht="12.75" hidden="1" customHeight="1">
      <c r="A93" s="2"/>
      <c r="B93" s="3" t="s">
        <v>295</v>
      </c>
      <c r="C93" s="4" t="s">
        <v>62</v>
      </c>
      <c r="D93" s="22"/>
      <c r="E93" s="22"/>
      <c r="F93" s="22">
        <f t="shared" si="17"/>
        <v>0</v>
      </c>
      <c r="G93" s="22"/>
      <c r="H93" s="25">
        <f t="shared" si="16"/>
        <v>0</v>
      </c>
      <c r="I93" s="25" t="e">
        <f t="shared" si="11"/>
        <v>#DIV/0!</v>
      </c>
      <c r="J93" s="79"/>
    </row>
    <row r="94" spans="1:10" ht="12.75" customHeight="1">
      <c r="A94" s="2" t="s">
        <v>47</v>
      </c>
      <c r="B94" s="3" t="s">
        <v>49</v>
      </c>
      <c r="C94" s="4" t="s">
        <v>62</v>
      </c>
      <c r="D94" s="22">
        <v>1074.2</v>
      </c>
      <c r="E94" s="22">
        <v>761.5</v>
      </c>
      <c r="F94" s="22">
        <f t="shared" si="17"/>
        <v>369.4083333333333</v>
      </c>
      <c r="G94" s="22">
        <v>97.2</v>
      </c>
      <c r="H94" s="25">
        <f t="shared" si="16"/>
        <v>-272.20833333333331</v>
      </c>
      <c r="I94" s="25">
        <f t="shared" si="11"/>
        <v>-73.68765368043492</v>
      </c>
      <c r="J94" s="79"/>
    </row>
    <row r="95" spans="1:10" ht="12.75" customHeight="1">
      <c r="A95" s="2" t="s">
        <v>48</v>
      </c>
      <c r="B95" s="3" t="s">
        <v>30</v>
      </c>
      <c r="C95" s="4" t="s">
        <v>62</v>
      </c>
      <c r="D95" s="22">
        <v>619.1</v>
      </c>
      <c r="E95" s="22">
        <v>480.3</v>
      </c>
      <c r="F95" s="22">
        <f t="shared" si="17"/>
        <v>223.25833333333333</v>
      </c>
      <c r="G95" s="22">
        <v>338.3</v>
      </c>
      <c r="H95" s="25">
        <f t="shared" si="16"/>
        <v>115.04166666666669</v>
      </c>
      <c r="I95" s="25">
        <f t="shared" si="11"/>
        <v>51.528498376320414</v>
      </c>
      <c r="J95" s="79"/>
    </row>
    <row r="96" spans="1:10" ht="12.75" customHeight="1">
      <c r="A96" s="2" t="s">
        <v>90</v>
      </c>
      <c r="B96" s="3" t="s">
        <v>56</v>
      </c>
      <c r="C96" s="4" t="s">
        <v>62</v>
      </c>
      <c r="D96" s="28">
        <f t="shared" ref="D96:G96" si="18">D97+D98+D99+D100+D101+D103+D102</f>
        <v>4444.0999999999995</v>
      </c>
      <c r="E96" s="28">
        <f t="shared" si="18"/>
        <v>3408.3999999999996</v>
      </c>
      <c r="F96" s="28">
        <f t="shared" si="18"/>
        <v>1592.7833333333333</v>
      </c>
      <c r="G96" s="28">
        <f t="shared" si="18"/>
        <v>3764.1</v>
      </c>
      <c r="H96" s="25">
        <f t="shared" si="16"/>
        <v>2171.3166666666666</v>
      </c>
      <c r="I96" s="25">
        <f t="shared" si="11"/>
        <v>136.32216141555139</v>
      </c>
      <c r="J96" s="79"/>
    </row>
    <row r="97" spans="1:10" ht="12.75" customHeight="1">
      <c r="A97" s="2" t="s">
        <v>94</v>
      </c>
      <c r="B97" s="3" t="s">
        <v>72</v>
      </c>
      <c r="C97" s="4" t="s">
        <v>62</v>
      </c>
      <c r="D97" s="22">
        <v>693.3</v>
      </c>
      <c r="E97" s="22">
        <v>660.3</v>
      </c>
      <c r="F97" s="22">
        <f t="shared" si="17"/>
        <v>280.625</v>
      </c>
      <c r="G97" s="22">
        <v>823.1</v>
      </c>
      <c r="H97" s="25">
        <f t="shared" si="16"/>
        <v>542.47500000000002</v>
      </c>
      <c r="I97" s="25">
        <f t="shared" si="11"/>
        <v>193.3095768374165</v>
      </c>
      <c r="J97" s="79"/>
    </row>
    <row r="98" spans="1:10" ht="12.75" customHeight="1">
      <c r="A98" s="2" t="s">
        <v>95</v>
      </c>
      <c r="B98" s="3" t="s">
        <v>13</v>
      </c>
      <c r="C98" s="4" t="s">
        <v>62</v>
      </c>
      <c r="D98" s="22">
        <v>175.1</v>
      </c>
      <c r="E98" s="22">
        <v>166.8</v>
      </c>
      <c r="F98" s="22">
        <f t="shared" si="17"/>
        <v>70.88333333333334</v>
      </c>
      <c r="G98" s="22">
        <v>104</v>
      </c>
      <c r="H98" s="25">
        <f t="shared" si="16"/>
        <v>33.11666666666666</v>
      </c>
      <c r="I98" s="25">
        <f t="shared" si="11"/>
        <v>46.719962379496792</v>
      </c>
      <c r="J98" s="79"/>
    </row>
    <row r="99" spans="1:10" ht="12.75" customHeight="1">
      <c r="A99" s="2" t="s">
        <v>96</v>
      </c>
      <c r="B99" s="3" t="s">
        <v>68</v>
      </c>
      <c r="C99" s="4" t="s">
        <v>62</v>
      </c>
      <c r="D99" s="22">
        <v>564.29999999999995</v>
      </c>
      <c r="E99" s="22">
        <v>424.1</v>
      </c>
      <c r="F99" s="22">
        <f t="shared" si="17"/>
        <v>200.07499999999999</v>
      </c>
      <c r="G99" s="22">
        <v>191.1</v>
      </c>
      <c r="H99" s="25">
        <f t="shared" si="16"/>
        <v>-8.9749999999999943</v>
      </c>
      <c r="I99" s="25">
        <f t="shared" si="11"/>
        <v>-4.4858178183181252</v>
      </c>
      <c r="J99" s="79"/>
    </row>
    <row r="100" spans="1:10" ht="12.75" customHeight="1">
      <c r="A100" s="2" t="s">
        <v>97</v>
      </c>
      <c r="B100" s="3" t="s">
        <v>93</v>
      </c>
      <c r="C100" s="4" t="s">
        <v>62</v>
      </c>
      <c r="D100" s="22">
        <v>185.5</v>
      </c>
      <c r="E100" s="22">
        <v>176.7</v>
      </c>
      <c r="F100" s="22">
        <f t="shared" si="17"/>
        <v>75.091666666666669</v>
      </c>
      <c r="G100" s="22">
        <v>417.2</v>
      </c>
      <c r="H100" s="25">
        <f t="shared" si="16"/>
        <v>342.10833333333335</v>
      </c>
      <c r="I100" s="25">
        <f t="shared" si="11"/>
        <v>455.58761513705463</v>
      </c>
      <c r="J100" s="79"/>
    </row>
    <row r="101" spans="1:10" ht="12.75" customHeight="1">
      <c r="A101" s="2" t="s">
        <v>98</v>
      </c>
      <c r="B101" s="3" t="s">
        <v>92</v>
      </c>
      <c r="C101" s="4" t="s">
        <v>62</v>
      </c>
      <c r="D101" s="22">
        <v>310.7</v>
      </c>
      <c r="E101" s="22">
        <v>295.89999999999998</v>
      </c>
      <c r="F101" s="22">
        <f t="shared" si="17"/>
        <v>125.75833333333333</v>
      </c>
      <c r="G101" s="22">
        <v>193.5</v>
      </c>
      <c r="H101" s="25">
        <f t="shared" si="16"/>
        <v>67.741666666666674</v>
      </c>
      <c r="I101" s="25">
        <f t="shared" si="11"/>
        <v>53.866542972632715</v>
      </c>
      <c r="J101" s="79"/>
    </row>
    <row r="102" spans="1:10" ht="12.75" customHeight="1">
      <c r="A102" s="2" t="s">
        <v>99</v>
      </c>
      <c r="B102" s="3" t="s">
        <v>86</v>
      </c>
      <c r="C102" s="4" t="s">
        <v>62</v>
      </c>
      <c r="D102" s="22">
        <v>108.9</v>
      </c>
      <c r="E102" s="22">
        <v>103.7</v>
      </c>
      <c r="F102" s="22">
        <f t="shared" si="17"/>
        <v>44.075000000000003</v>
      </c>
      <c r="G102" s="22">
        <v>48.2</v>
      </c>
      <c r="H102" s="25">
        <f t="shared" si="16"/>
        <v>4.125</v>
      </c>
      <c r="I102" s="25">
        <f t="shared" si="11"/>
        <v>9.3590470788428775</v>
      </c>
      <c r="J102" s="79"/>
    </row>
    <row r="103" spans="1:10" ht="12.75" customHeight="1">
      <c r="A103" s="2" t="s">
        <v>100</v>
      </c>
      <c r="B103" s="3" t="s">
        <v>169</v>
      </c>
      <c r="C103" s="4" t="s">
        <v>62</v>
      </c>
      <c r="D103" s="28">
        <f t="shared" ref="D103:G103" si="19">D104+D105+D106+D109+D110+D111+D112+D113+D114+D115+D116+D117+D118+D119+D120+D121+D122+D123+D124</f>
        <v>2406.2999999999997</v>
      </c>
      <c r="E103" s="28">
        <f t="shared" si="19"/>
        <v>1580.8999999999999</v>
      </c>
      <c r="F103" s="28">
        <f t="shared" si="19"/>
        <v>796.27499999999998</v>
      </c>
      <c r="G103" s="28">
        <f t="shared" si="19"/>
        <v>1987</v>
      </c>
      <c r="H103" s="25">
        <f t="shared" si="16"/>
        <v>1190.7249999999999</v>
      </c>
      <c r="I103" s="25">
        <f t="shared" si="11"/>
        <v>149.53690621958495</v>
      </c>
      <c r="J103" s="79"/>
    </row>
    <row r="104" spans="1:10" ht="12.75" customHeight="1">
      <c r="A104" s="2"/>
      <c r="B104" s="8" t="s">
        <v>8</v>
      </c>
      <c r="C104" s="4" t="s">
        <v>62</v>
      </c>
      <c r="D104" s="22">
        <v>124.4</v>
      </c>
      <c r="E104" s="22">
        <v>118.45</v>
      </c>
      <c r="F104" s="22">
        <f t="shared" si="17"/>
        <v>50.345833333333331</v>
      </c>
      <c r="G104" s="22">
        <v>40.799999999999997</v>
      </c>
      <c r="H104" s="25">
        <f t="shared" ref="H104:H143" si="20">G104-F104</f>
        <v>-9.5458333333333343</v>
      </c>
      <c r="I104" s="25">
        <f t="shared" si="11"/>
        <v>-18.960523048911696</v>
      </c>
      <c r="J104" s="79"/>
    </row>
    <row r="105" spans="1:10" ht="12.75" customHeight="1">
      <c r="A105" s="2"/>
      <c r="B105" s="8" t="s">
        <v>104</v>
      </c>
      <c r="C105" s="4" t="s">
        <v>62</v>
      </c>
      <c r="D105" s="22">
        <v>199.9</v>
      </c>
      <c r="E105" s="22">
        <v>190.35</v>
      </c>
      <c r="F105" s="22">
        <f t="shared" si="17"/>
        <v>80.904166666666669</v>
      </c>
      <c r="G105" s="22">
        <v>143.4</v>
      </c>
      <c r="H105" s="25">
        <f t="shared" si="20"/>
        <v>62.495833333333337</v>
      </c>
      <c r="I105" s="25">
        <f t="shared" si="11"/>
        <v>77.246742545192376</v>
      </c>
      <c r="J105" s="79"/>
    </row>
    <row r="106" spans="1:10" ht="12.75" customHeight="1">
      <c r="A106" s="2"/>
      <c r="B106" s="3" t="s">
        <v>32</v>
      </c>
      <c r="C106" s="4" t="s">
        <v>62</v>
      </c>
      <c r="D106" s="22">
        <v>979.8</v>
      </c>
      <c r="E106" s="22">
        <v>274.89999999999998</v>
      </c>
      <c r="F106" s="22">
        <f t="shared" si="17"/>
        <v>232.02499999999998</v>
      </c>
      <c r="G106" s="22">
        <v>390.4</v>
      </c>
      <c r="H106" s="25">
        <f t="shared" si="20"/>
        <v>158.375</v>
      </c>
      <c r="I106" s="25">
        <f t="shared" si="11"/>
        <v>68.257730847968986</v>
      </c>
      <c r="J106" s="79"/>
    </row>
    <row r="107" spans="1:10" ht="12.75" hidden="1" customHeight="1">
      <c r="A107" s="2"/>
      <c r="B107" s="8" t="s">
        <v>149</v>
      </c>
      <c r="C107" s="4" t="s">
        <v>62</v>
      </c>
      <c r="D107" s="22"/>
      <c r="E107" s="22"/>
      <c r="F107" s="22">
        <f t="shared" si="17"/>
        <v>0</v>
      </c>
      <c r="G107" s="22"/>
      <c r="H107" s="25">
        <f t="shared" si="20"/>
        <v>0</v>
      </c>
      <c r="I107" s="25" t="e">
        <f t="shared" si="11"/>
        <v>#DIV/0!</v>
      </c>
      <c r="J107" s="79"/>
    </row>
    <row r="108" spans="1:10" ht="12.75" hidden="1" customHeight="1">
      <c r="A108" s="2"/>
      <c r="B108" s="8" t="s">
        <v>152</v>
      </c>
      <c r="C108" s="4" t="s">
        <v>62</v>
      </c>
      <c r="D108" s="22"/>
      <c r="E108" s="22"/>
      <c r="F108" s="22">
        <f t="shared" si="17"/>
        <v>0</v>
      </c>
      <c r="G108" s="22"/>
      <c r="H108" s="25">
        <f t="shared" si="20"/>
        <v>0</v>
      </c>
      <c r="I108" s="25" t="e">
        <f t="shared" si="11"/>
        <v>#DIV/0!</v>
      </c>
      <c r="J108" s="79"/>
    </row>
    <row r="109" spans="1:10" ht="12.75" customHeight="1">
      <c r="A109" s="2"/>
      <c r="B109" s="8" t="s">
        <v>122</v>
      </c>
      <c r="C109" s="4" t="s">
        <v>62</v>
      </c>
      <c r="D109" s="22">
        <v>134.4</v>
      </c>
      <c r="E109" s="22">
        <v>128</v>
      </c>
      <c r="F109" s="22">
        <f t="shared" si="17"/>
        <v>54.400000000000006</v>
      </c>
      <c r="G109" s="22">
        <v>128.80000000000001</v>
      </c>
      <c r="H109" s="25">
        <f t="shared" si="20"/>
        <v>74.400000000000006</v>
      </c>
      <c r="I109" s="25">
        <f t="shared" si="11"/>
        <v>136.76470588235296</v>
      </c>
      <c r="J109" s="79"/>
    </row>
    <row r="110" spans="1:10" ht="12.75" customHeight="1">
      <c r="A110" s="2"/>
      <c r="B110" s="8" t="s">
        <v>12</v>
      </c>
      <c r="C110" s="4" t="s">
        <v>62</v>
      </c>
      <c r="D110" s="22">
        <v>119.4</v>
      </c>
      <c r="E110" s="22">
        <v>113.7</v>
      </c>
      <c r="F110" s="22">
        <f t="shared" si="17"/>
        <v>48.325000000000003</v>
      </c>
      <c r="G110" s="22">
        <v>34.299999999999997</v>
      </c>
      <c r="H110" s="25">
        <f t="shared" si="20"/>
        <v>-14.025000000000006</v>
      </c>
      <c r="I110" s="25">
        <f t="shared" si="11"/>
        <v>-29.022245214692205</v>
      </c>
      <c r="J110" s="79"/>
    </row>
    <row r="111" spans="1:10" ht="12.75" customHeight="1">
      <c r="A111" s="2"/>
      <c r="B111" s="8" t="s">
        <v>176</v>
      </c>
      <c r="C111" s="4" t="s">
        <v>62</v>
      </c>
      <c r="D111" s="22">
        <v>20.100000000000001</v>
      </c>
      <c r="E111" s="22">
        <v>19.100000000000001</v>
      </c>
      <c r="F111" s="22">
        <f t="shared" si="17"/>
        <v>8.125</v>
      </c>
      <c r="G111" s="22">
        <v>10.7</v>
      </c>
      <c r="H111" s="25">
        <f t="shared" si="20"/>
        <v>2.5749999999999993</v>
      </c>
      <c r="I111" s="25">
        <f t="shared" si="11"/>
        <v>31.692307692307679</v>
      </c>
      <c r="J111" s="79"/>
    </row>
    <row r="112" spans="1:10" ht="12.75" customHeight="1">
      <c r="A112" s="2"/>
      <c r="B112" s="8" t="s">
        <v>177</v>
      </c>
      <c r="C112" s="4" t="s">
        <v>62</v>
      </c>
      <c r="D112" s="23">
        <v>0</v>
      </c>
      <c r="E112" s="23">
        <v>0</v>
      </c>
      <c r="F112" s="22">
        <f t="shared" si="17"/>
        <v>0</v>
      </c>
      <c r="G112" s="22">
        <v>14.4</v>
      </c>
      <c r="H112" s="25">
        <f t="shared" si="20"/>
        <v>14.4</v>
      </c>
      <c r="I112" s="25">
        <v>0</v>
      </c>
      <c r="J112" s="79"/>
    </row>
    <row r="113" spans="1:10" ht="12.75" customHeight="1">
      <c r="A113" s="2"/>
      <c r="B113" s="8" t="s">
        <v>174</v>
      </c>
      <c r="C113" s="4" t="s">
        <v>62</v>
      </c>
      <c r="D113" s="22">
        <v>10</v>
      </c>
      <c r="E113" s="22">
        <v>0</v>
      </c>
      <c r="F113" s="22">
        <f t="shared" si="17"/>
        <v>1.6666666666666667</v>
      </c>
      <c r="G113" s="23">
        <v>0</v>
      </c>
      <c r="H113" s="25">
        <f t="shared" si="20"/>
        <v>-1.6666666666666667</v>
      </c>
      <c r="I113" s="25">
        <f t="shared" si="11"/>
        <v>-100</v>
      </c>
      <c r="J113" s="79"/>
    </row>
    <row r="114" spans="1:10" ht="12.75" customHeight="1">
      <c r="A114" s="2"/>
      <c r="B114" s="35" t="s">
        <v>143</v>
      </c>
      <c r="C114" s="4" t="s">
        <v>62</v>
      </c>
      <c r="D114" s="22">
        <v>14.4</v>
      </c>
      <c r="E114" s="22">
        <v>0</v>
      </c>
      <c r="F114" s="22">
        <f t="shared" si="17"/>
        <v>2.4</v>
      </c>
      <c r="G114" s="22">
        <v>8.1</v>
      </c>
      <c r="H114" s="25">
        <f t="shared" si="20"/>
        <v>5.6999999999999993</v>
      </c>
      <c r="I114" s="25">
        <f t="shared" si="11"/>
        <v>237.5</v>
      </c>
      <c r="J114" s="79"/>
    </row>
    <row r="115" spans="1:10" ht="12.75" customHeight="1">
      <c r="A115" s="2"/>
      <c r="B115" s="1" t="s">
        <v>179</v>
      </c>
      <c r="C115" s="36" t="s">
        <v>62</v>
      </c>
      <c r="D115" s="22">
        <v>5.7</v>
      </c>
      <c r="E115" s="22">
        <v>5.5</v>
      </c>
      <c r="F115" s="22">
        <f t="shared" si="17"/>
        <v>2.3250000000000002</v>
      </c>
      <c r="G115" s="22">
        <v>0</v>
      </c>
      <c r="H115" s="25">
        <f t="shared" si="20"/>
        <v>-2.3250000000000002</v>
      </c>
      <c r="I115" s="25">
        <f t="shared" si="11"/>
        <v>-100</v>
      </c>
      <c r="J115" s="79"/>
    </row>
    <row r="116" spans="1:10" ht="12.75" customHeight="1">
      <c r="A116" s="2"/>
      <c r="B116" s="1" t="s">
        <v>16</v>
      </c>
      <c r="C116" s="36" t="s">
        <v>62</v>
      </c>
      <c r="D116" s="23">
        <v>0</v>
      </c>
      <c r="E116" s="23">
        <v>0</v>
      </c>
      <c r="F116" s="22">
        <f t="shared" si="17"/>
        <v>0</v>
      </c>
      <c r="G116" s="22">
        <v>0</v>
      </c>
      <c r="H116" s="25">
        <f t="shared" si="20"/>
        <v>0</v>
      </c>
      <c r="I116" s="25">
        <v>0</v>
      </c>
      <c r="J116" s="79"/>
    </row>
    <row r="117" spans="1:10" s="9" customFormat="1" ht="12.75" customHeight="1">
      <c r="A117" s="2"/>
      <c r="B117" s="3" t="s">
        <v>184</v>
      </c>
      <c r="C117" s="4" t="s">
        <v>62</v>
      </c>
      <c r="D117" s="22">
        <v>380</v>
      </c>
      <c r="E117" s="22">
        <v>361.9</v>
      </c>
      <c r="F117" s="22">
        <f t="shared" si="17"/>
        <v>153.80833333333334</v>
      </c>
      <c r="G117" s="22">
        <v>221.6</v>
      </c>
      <c r="H117" s="25">
        <f t="shared" si="20"/>
        <v>67.791666666666657</v>
      </c>
      <c r="I117" s="25">
        <f t="shared" si="11"/>
        <v>44.075418540391155</v>
      </c>
      <c r="J117" s="80"/>
    </row>
    <row r="118" spans="1:10" s="9" customFormat="1" ht="12.75" customHeight="1">
      <c r="A118" s="2"/>
      <c r="B118" s="3" t="s">
        <v>69</v>
      </c>
      <c r="C118" s="4" t="s">
        <v>62</v>
      </c>
      <c r="D118" s="22">
        <v>10.1</v>
      </c>
      <c r="E118" s="22">
        <v>9.6</v>
      </c>
      <c r="F118" s="22">
        <f t="shared" si="17"/>
        <v>4.083333333333333</v>
      </c>
      <c r="G118" s="22">
        <v>0</v>
      </c>
      <c r="H118" s="25">
        <f t="shared" si="20"/>
        <v>-4.083333333333333</v>
      </c>
      <c r="I118" s="25">
        <f t="shared" si="11"/>
        <v>-100</v>
      </c>
      <c r="J118" s="80"/>
    </row>
    <row r="119" spans="1:10" s="9" customFormat="1" ht="12.75" customHeight="1">
      <c r="A119" s="2"/>
      <c r="B119" s="8" t="s">
        <v>134</v>
      </c>
      <c r="C119" s="4" t="s">
        <v>62</v>
      </c>
      <c r="D119" s="22">
        <v>122.5</v>
      </c>
      <c r="E119" s="22">
        <v>116.7</v>
      </c>
      <c r="F119" s="22">
        <f t="shared" si="17"/>
        <v>49.591666666666669</v>
      </c>
      <c r="G119" s="22">
        <v>240.3</v>
      </c>
      <c r="H119" s="25">
        <f t="shared" si="20"/>
        <v>190.70833333333334</v>
      </c>
      <c r="I119" s="25">
        <f t="shared" si="11"/>
        <v>384.55721727440766</v>
      </c>
      <c r="J119" s="80"/>
    </row>
    <row r="120" spans="1:10" s="9" customFormat="1" ht="12.75" customHeight="1">
      <c r="A120" s="2"/>
      <c r="B120" s="8" t="s">
        <v>137</v>
      </c>
      <c r="C120" s="4" t="s">
        <v>62</v>
      </c>
      <c r="D120" s="23">
        <v>0</v>
      </c>
      <c r="E120" s="23">
        <v>0</v>
      </c>
      <c r="F120" s="22">
        <f t="shared" si="17"/>
        <v>0</v>
      </c>
      <c r="G120" s="22">
        <v>279.5</v>
      </c>
      <c r="H120" s="25">
        <f t="shared" si="20"/>
        <v>279.5</v>
      </c>
      <c r="I120" s="25">
        <v>0</v>
      </c>
      <c r="J120" s="80"/>
    </row>
    <row r="121" spans="1:10" s="9" customFormat="1" ht="12.75" customHeight="1">
      <c r="A121" s="2"/>
      <c r="B121" s="8" t="s">
        <v>138</v>
      </c>
      <c r="C121" s="4" t="s">
        <v>62</v>
      </c>
      <c r="D121" s="22">
        <v>25.4</v>
      </c>
      <c r="E121" s="22">
        <v>2.1</v>
      </c>
      <c r="F121" s="22">
        <f t="shared" si="17"/>
        <v>4.7583333333333337</v>
      </c>
      <c r="G121" s="22">
        <v>0</v>
      </c>
      <c r="H121" s="25">
        <f t="shared" si="20"/>
        <v>-4.7583333333333337</v>
      </c>
      <c r="I121" s="25">
        <f t="shared" si="11"/>
        <v>-100</v>
      </c>
      <c r="J121" s="80"/>
    </row>
    <row r="122" spans="1:10" s="9" customFormat="1" ht="12.75" customHeight="1">
      <c r="A122" s="2"/>
      <c r="B122" s="8" t="s">
        <v>139</v>
      </c>
      <c r="C122" s="4" t="s">
        <v>62</v>
      </c>
      <c r="D122" s="22">
        <v>7.6</v>
      </c>
      <c r="E122" s="22">
        <v>0</v>
      </c>
      <c r="F122" s="22">
        <f t="shared" si="17"/>
        <v>1.2666666666666666</v>
      </c>
      <c r="G122" s="23">
        <v>0</v>
      </c>
      <c r="H122" s="25">
        <f t="shared" si="20"/>
        <v>-1.2666666666666666</v>
      </c>
      <c r="I122" s="25">
        <f t="shared" si="11"/>
        <v>-100</v>
      </c>
      <c r="J122" s="80"/>
    </row>
    <row r="123" spans="1:10" s="9" customFormat="1" ht="12.75" customHeight="1">
      <c r="A123" s="2"/>
      <c r="B123" s="7" t="s">
        <v>197</v>
      </c>
      <c r="C123" s="4" t="s">
        <v>62</v>
      </c>
      <c r="D123" s="22">
        <v>20.5</v>
      </c>
      <c r="E123" s="22">
        <v>19.5</v>
      </c>
      <c r="F123" s="22">
        <f t="shared" si="17"/>
        <v>8.2916666666666661</v>
      </c>
      <c r="G123" s="22">
        <v>21.3</v>
      </c>
      <c r="H123" s="25">
        <f t="shared" si="20"/>
        <v>13.008333333333335</v>
      </c>
      <c r="I123" s="25">
        <f t="shared" si="11"/>
        <v>156.8844221105528</v>
      </c>
      <c r="J123" s="80"/>
    </row>
    <row r="124" spans="1:10" s="9" customFormat="1" ht="12.75" customHeight="1">
      <c r="A124" s="2"/>
      <c r="B124" s="8" t="s">
        <v>186</v>
      </c>
      <c r="C124" s="4" t="s">
        <v>62</v>
      </c>
      <c r="D124" s="22">
        <v>232.1</v>
      </c>
      <c r="E124" s="22">
        <v>221.1</v>
      </c>
      <c r="F124" s="22">
        <f t="shared" si="17"/>
        <v>93.958333333333343</v>
      </c>
      <c r="G124" s="22">
        <v>453.4</v>
      </c>
      <c r="H124" s="25">
        <f t="shared" si="20"/>
        <v>359.44166666666661</v>
      </c>
      <c r="I124" s="25">
        <f t="shared" si="11"/>
        <v>382.55432372505538</v>
      </c>
      <c r="J124" s="80"/>
    </row>
    <row r="125" spans="1:10" ht="12.75" customHeight="1">
      <c r="A125" s="98" t="s">
        <v>14</v>
      </c>
      <c r="B125" s="99" t="s">
        <v>124</v>
      </c>
      <c r="C125" s="91" t="s">
        <v>62</v>
      </c>
      <c r="D125" s="27">
        <f t="shared" ref="D125:G125" si="21">D126+D129+D130+D131+D132</f>
        <v>38035.300000000003</v>
      </c>
      <c r="E125" s="27">
        <f t="shared" si="21"/>
        <v>46094.21</v>
      </c>
      <c r="F125" s="27">
        <f t="shared" si="21"/>
        <v>17862.769166666669</v>
      </c>
      <c r="G125" s="27">
        <f t="shared" si="21"/>
        <v>21560.6</v>
      </c>
      <c r="H125" s="31">
        <f t="shared" si="20"/>
        <v>3697.8308333333298</v>
      </c>
      <c r="I125" s="31">
        <f t="shared" si="11"/>
        <v>20.701330229546784</v>
      </c>
      <c r="J125" s="79"/>
    </row>
    <row r="126" spans="1:10" ht="12.75" customHeight="1">
      <c r="A126" s="2" t="s">
        <v>50</v>
      </c>
      <c r="B126" s="3" t="s">
        <v>21</v>
      </c>
      <c r="C126" s="4" t="s">
        <v>62</v>
      </c>
      <c r="D126" s="22">
        <v>29809.3</v>
      </c>
      <c r="E126" s="22">
        <v>39543.410000000003</v>
      </c>
      <c r="F126" s="22">
        <f>(D126/12*2)+(E126/12*3)</f>
        <v>14854.069166666668</v>
      </c>
      <c r="G126" s="22">
        <v>15978.3</v>
      </c>
      <c r="H126" s="25">
        <f t="shared" si="20"/>
        <v>1124.2308333333312</v>
      </c>
      <c r="I126" s="25">
        <f t="shared" si="11"/>
        <v>7.5685040962120098</v>
      </c>
      <c r="J126" s="79"/>
    </row>
    <row r="127" spans="1:10" ht="12.75" customHeight="1">
      <c r="A127" s="2"/>
      <c r="B127" s="3" t="s">
        <v>111</v>
      </c>
      <c r="C127" s="4" t="s">
        <v>110</v>
      </c>
      <c r="D127" s="23">
        <f>D126/D128/12*1000</f>
        <v>65371.271929824557</v>
      </c>
      <c r="E127" s="23">
        <f>E126/E128/12*1000</f>
        <v>86718.00438596493</v>
      </c>
      <c r="F127" s="23">
        <f>F126/F128/5*1000</f>
        <v>78179.311403508778</v>
      </c>
      <c r="G127" s="33">
        <f>G126/G128/5*1000</f>
        <v>84096.31578947368</v>
      </c>
      <c r="H127" s="25">
        <f t="shared" si="20"/>
        <v>5917.0043859649013</v>
      </c>
      <c r="I127" s="25">
        <f t="shared" si="11"/>
        <v>7.5685040962120098</v>
      </c>
      <c r="J127" s="79"/>
    </row>
    <row r="128" spans="1:10" ht="12.75" customHeight="1">
      <c r="A128" s="2"/>
      <c r="B128" s="3" t="s">
        <v>123</v>
      </c>
      <c r="C128" s="4" t="s">
        <v>112</v>
      </c>
      <c r="D128" s="23">
        <v>38</v>
      </c>
      <c r="E128" s="23">
        <v>38</v>
      </c>
      <c r="F128" s="23">
        <f>D128</f>
        <v>38</v>
      </c>
      <c r="G128" s="33">
        <v>38</v>
      </c>
      <c r="H128" s="25">
        <f t="shared" si="20"/>
        <v>0</v>
      </c>
      <c r="I128" s="25">
        <f t="shared" si="11"/>
        <v>0</v>
      </c>
      <c r="J128" s="79"/>
    </row>
    <row r="129" spans="1:10" ht="12.75" customHeight="1">
      <c r="A129" s="2" t="s">
        <v>51</v>
      </c>
      <c r="B129" s="3" t="s">
        <v>73</v>
      </c>
      <c r="C129" s="4" t="s">
        <v>62</v>
      </c>
      <c r="D129" s="22">
        <v>2951.1</v>
      </c>
      <c r="E129" s="22">
        <v>2810.6</v>
      </c>
      <c r="F129" s="22">
        <f>(D129/12*2)+(E129/12*3)</f>
        <v>1194.5</v>
      </c>
      <c r="G129" s="22">
        <v>1442.2</v>
      </c>
      <c r="H129" s="25">
        <f t="shared" si="20"/>
        <v>247.70000000000005</v>
      </c>
      <c r="I129" s="25">
        <f t="shared" si="11"/>
        <v>20.736709920468812</v>
      </c>
      <c r="J129" s="79"/>
    </row>
    <row r="130" spans="1:10" ht="12.75" customHeight="1">
      <c r="A130" s="2" t="s">
        <v>52</v>
      </c>
      <c r="B130" s="3" t="s">
        <v>30</v>
      </c>
      <c r="C130" s="4" t="s">
        <v>62</v>
      </c>
      <c r="D130" s="22">
        <v>161.69999999999999</v>
      </c>
      <c r="E130" s="22">
        <v>165.7</v>
      </c>
      <c r="F130" s="22">
        <f>(D130/12*2)+(E130/12*3)</f>
        <v>68.375</v>
      </c>
      <c r="G130" s="22">
        <v>392.4</v>
      </c>
      <c r="H130" s="25">
        <f t="shared" si="20"/>
        <v>324.02499999999998</v>
      </c>
      <c r="I130" s="25">
        <f t="shared" si="11"/>
        <v>473.8939670932358</v>
      </c>
      <c r="J130" s="79"/>
    </row>
    <row r="131" spans="1:10" ht="12.75" customHeight="1">
      <c r="A131" s="2" t="s">
        <v>53</v>
      </c>
      <c r="B131" s="3" t="s">
        <v>180</v>
      </c>
      <c r="C131" s="4" t="s">
        <v>62</v>
      </c>
      <c r="D131" s="22">
        <v>696.5</v>
      </c>
      <c r="E131" s="22">
        <v>663.3</v>
      </c>
      <c r="F131" s="22">
        <f>(D131/12*2)+(E131/12*3)</f>
        <v>281.9083333333333</v>
      </c>
      <c r="G131" s="22">
        <v>93.6</v>
      </c>
      <c r="H131" s="25">
        <f t="shared" si="20"/>
        <v>-188.30833333333331</v>
      </c>
      <c r="I131" s="25">
        <f t="shared" si="11"/>
        <v>-66.797717934316708</v>
      </c>
      <c r="J131" s="79"/>
    </row>
    <row r="132" spans="1:10" ht="12.75" customHeight="1">
      <c r="A132" s="2" t="s">
        <v>54</v>
      </c>
      <c r="B132" s="3" t="s">
        <v>56</v>
      </c>
      <c r="C132" s="4" t="s">
        <v>62</v>
      </c>
      <c r="D132" s="28">
        <f t="shared" ref="D132:G132" si="22">D133+D134+D135+D136+D137+D140</f>
        <v>4416.7000000000007</v>
      </c>
      <c r="E132" s="28">
        <f t="shared" si="22"/>
        <v>2911.2000000000003</v>
      </c>
      <c r="F132" s="28">
        <f t="shared" si="22"/>
        <v>1463.916666666667</v>
      </c>
      <c r="G132" s="28">
        <f t="shared" si="22"/>
        <v>3654.1000000000004</v>
      </c>
      <c r="H132" s="25">
        <f t="shared" si="20"/>
        <v>2190.1833333333334</v>
      </c>
      <c r="I132" s="25">
        <f t="shared" si="11"/>
        <v>149.61120282347582</v>
      </c>
      <c r="J132" s="79"/>
    </row>
    <row r="133" spans="1:10" ht="12.75" customHeight="1">
      <c r="A133" s="2" t="s">
        <v>102</v>
      </c>
      <c r="B133" s="3" t="s">
        <v>125</v>
      </c>
      <c r="C133" s="4" t="s">
        <v>62</v>
      </c>
      <c r="D133" s="22">
        <v>116.9</v>
      </c>
      <c r="E133" s="22">
        <v>111.3</v>
      </c>
      <c r="F133" s="22">
        <f>(D133/12*2)+(E133/12*3)</f>
        <v>47.308333333333337</v>
      </c>
      <c r="G133" s="22">
        <v>176.5</v>
      </c>
      <c r="H133" s="25">
        <f t="shared" si="20"/>
        <v>129.19166666666666</v>
      </c>
      <c r="I133" s="25">
        <f t="shared" si="11"/>
        <v>273.0843755504668</v>
      </c>
      <c r="J133" s="79"/>
    </row>
    <row r="134" spans="1:10" ht="12.75" customHeight="1">
      <c r="A134" s="2" t="s">
        <v>105</v>
      </c>
      <c r="B134" s="3" t="s">
        <v>55</v>
      </c>
      <c r="C134" s="4" t="s">
        <v>62</v>
      </c>
      <c r="D134" s="22">
        <v>1572.6</v>
      </c>
      <c r="E134" s="22">
        <v>923.4</v>
      </c>
      <c r="F134" s="22">
        <f t="shared" ref="F134:F137" si="23">(D134/12*2)+(E134/12*3)</f>
        <v>492.95</v>
      </c>
      <c r="G134" s="22">
        <v>0</v>
      </c>
      <c r="H134" s="25">
        <f t="shared" si="20"/>
        <v>-492.95</v>
      </c>
      <c r="I134" s="25">
        <f t="shared" si="11"/>
        <v>-100</v>
      </c>
      <c r="J134" s="79"/>
    </row>
    <row r="135" spans="1:10" ht="12.75" customHeight="1">
      <c r="A135" s="2" t="s">
        <v>106</v>
      </c>
      <c r="B135" s="3" t="s">
        <v>72</v>
      </c>
      <c r="C135" s="4" t="s">
        <v>62</v>
      </c>
      <c r="D135" s="22">
        <v>528.5</v>
      </c>
      <c r="E135" s="22">
        <v>503.3</v>
      </c>
      <c r="F135" s="22">
        <f t="shared" si="23"/>
        <v>213.90833333333336</v>
      </c>
      <c r="G135" s="22">
        <v>765.9</v>
      </c>
      <c r="H135" s="25">
        <f t="shared" si="20"/>
        <v>551.99166666666656</v>
      </c>
      <c r="I135" s="25">
        <f t="shared" si="11"/>
        <v>258.05056683158665</v>
      </c>
      <c r="J135" s="79"/>
    </row>
    <row r="136" spans="1:10" ht="12.75" customHeight="1">
      <c r="A136" s="2" t="s">
        <v>107</v>
      </c>
      <c r="B136" s="3" t="s">
        <v>17</v>
      </c>
      <c r="C136" s="4" t="s">
        <v>62</v>
      </c>
      <c r="D136" s="22">
        <v>126.8</v>
      </c>
      <c r="E136" s="22">
        <v>120.8</v>
      </c>
      <c r="F136" s="22">
        <f t="shared" si="23"/>
        <v>51.333333333333329</v>
      </c>
      <c r="G136" s="22">
        <v>130.6</v>
      </c>
      <c r="H136" s="25">
        <f t="shared" si="20"/>
        <v>79.266666666666666</v>
      </c>
      <c r="I136" s="25">
        <f t="shared" si="11"/>
        <v>154.41558441558442</v>
      </c>
      <c r="J136" s="79"/>
    </row>
    <row r="137" spans="1:10" ht="12.75" customHeight="1">
      <c r="A137" s="2" t="s">
        <v>109</v>
      </c>
      <c r="B137" s="3" t="s">
        <v>32</v>
      </c>
      <c r="C137" s="4" t="s">
        <v>62</v>
      </c>
      <c r="D137" s="22">
        <v>1186.4000000000001</v>
      </c>
      <c r="E137" s="22">
        <v>409.2</v>
      </c>
      <c r="F137" s="22">
        <f t="shared" si="23"/>
        <v>300.03333333333336</v>
      </c>
      <c r="G137" s="22">
        <v>534.9</v>
      </c>
      <c r="H137" s="25">
        <f t="shared" si="20"/>
        <v>234.86666666666662</v>
      </c>
      <c r="I137" s="25">
        <f t="shared" si="11"/>
        <v>78.280191089878883</v>
      </c>
      <c r="J137" s="79"/>
    </row>
    <row r="138" spans="1:10" ht="12.75" hidden="1" customHeight="1">
      <c r="A138" s="2"/>
      <c r="B138" s="3" t="s">
        <v>151</v>
      </c>
      <c r="C138" s="4" t="s">
        <v>62</v>
      </c>
      <c r="D138" s="22"/>
      <c r="E138" s="22"/>
      <c r="F138" s="22">
        <f t="shared" ref="F138:F139" si="24">D138/12*11</f>
        <v>0</v>
      </c>
      <c r="G138" s="22"/>
      <c r="H138" s="25">
        <f t="shared" si="20"/>
        <v>0</v>
      </c>
      <c r="I138" s="25" t="e">
        <f t="shared" si="11"/>
        <v>#DIV/0!</v>
      </c>
      <c r="J138" s="79"/>
    </row>
    <row r="139" spans="1:10" ht="12.75" hidden="1" customHeight="1">
      <c r="A139" s="2"/>
      <c r="B139" s="3" t="s">
        <v>152</v>
      </c>
      <c r="C139" s="4" t="s">
        <v>62</v>
      </c>
      <c r="D139" s="22"/>
      <c r="E139" s="22"/>
      <c r="F139" s="22">
        <f t="shared" si="24"/>
        <v>0</v>
      </c>
      <c r="G139" s="22"/>
      <c r="H139" s="25">
        <f t="shared" si="20"/>
        <v>0</v>
      </c>
      <c r="I139" s="25" t="e">
        <f t="shared" si="11"/>
        <v>#DIV/0!</v>
      </c>
      <c r="J139" s="79"/>
    </row>
    <row r="140" spans="1:10" ht="12.75" customHeight="1">
      <c r="A140" s="2" t="s">
        <v>136</v>
      </c>
      <c r="B140" s="3" t="s">
        <v>169</v>
      </c>
      <c r="C140" s="4" t="s">
        <v>62</v>
      </c>
      <c r="D140" s="28">
        <f>D141+D142+D143+D144+D147+D148</f>
        <v>885.5</v>
      </c>
      <c r="E140" s="28">
        <f>E141+E142+E143+E144+E147+E148</f>
        <v>843.20000000000016</v>
      </c>
      <c r="F140" s="28">
        <f>F141+F142+F143+F144+F147+F148</f>
        <v>358.38333333333338</v>
      </c>
      <c r="G140" s="28">
        <f>G141+G142+G143+G144+G147+G148</f>
        <v>2046.2000000000003</v>
      </c>
      <c r="H140" s="25">
        <f t="shared" si="20"/>
        <v>1687.8166666666668</v>
      </c>
      <c r="I140" s="25">
        <f t="shared" si="11"/>
        <v>470.95289029437754</v>
      </c>
      <c r="J140" s="79"/>
    </row>
    <row r="141" spans="1:10" ht="12.75" customHeight="1">
      <c r="A141" s="37"/>
      <c r="B141" s="3" t="s">
        <v>104</v>
      </c>
      <c r="C141" s="4" t="s">
        <v>62</v>
      </c>
      <c r="D141" s="22">
        <v>653.9</v>
      </c>
      <c r="E141" s="22">
        <v>622.70000000000005</v>
      </c>
      <c r="F141" s="22">
        <f>(D141/12*2)+(E141/12*3)</f>
        <v>264.65833333333336</v>
      </c>
      <c r="G141" s="22">
        <v>674.1</v>
      </c>
      <c r="H141" s="25">
        <f t="shared" si="20"/>
        <v>409.44166666666666</v>
      </c>
      <c r="I141" s="25">
        <f t="shared" si="11"/>
        <v>154.705752700022</v>
      </c>
      <c r="J141" s="79"/>
    </row>
    <row r="142" spans="1:10" ht="12.75" customHeight="1">
      <c r="A142" s="37"/>
      <c r="B142" s="3" t="s">
        <v>103</v>
      </c>
      <c r="C142" s="4" t="s">
        <v>62</v>
      </c>
      <c r="D142" s="22">
        <v>100.2</v>
      </c>
      <c r="E142" s="22">
        <v>95.4</v>
      </c>
      <c r="F142" s="22">
        <f t="shared" ref="F142:F144" si="25">(D142/12*2)+(E142/12*3)</f>
        <v>40.549999999999997</v>
      </c>
      <c r="G142" s="22">
        <v>72.099999999999994</v>
      </c>
      <c r="H142" s="25">
        <f t="shared" si="20"/>
        <v>31.549999999999997</v>
      </c>
      <c r="I142" s="25">
        <f t="shared" ref="I142:I144" si="26">(G142/F142*100)-100</f>
        <v>77.805178791615276</v>
      </c>
      <c r="J142" s="79"/>
    </row>
    <row r="143" spans="1:10" ht="12.75" customHeight="1">
      <c r="A143" s="37"/>
      <c r="B143" s="35" t="s">
        <v>6</v>
      </c>
      <c r="C143" s="38" t="s">
        <v>62</v>
      </c>
      <c r="D143" s="22">
        <v>3.9</v>
      </c>
      <c r="E143" s="22">
        <v>3.7</v>
      </c>
      <c r="F143" s="22">
        <f t="shared" si="25"/>
        <v>1.5750000000000002</v>
      </c>
      <c r="G143" s="22">
        <v>0.2</v>
      </c>
      <c r="H143" s="25">
        <f t="shared" si="20"/>
        <v>-1.3750000000000002</v>
      </c>
      <c r="I143" s="25">
        <f t="shared" si="26"/>
        <v>-87.301587301587304</v>
      </c>
      <c r="J143" s="79"/>
    </row>
    <row r="144" spans="1:10" ht="12.75" customHeight="1">
      <c r="A144" s="2"/>
      <c r="B144" s="8" t="s">
        <v>192</v>
      </c>
      <c r="C144" s="4" t="s">
        <v>62</v>
      </c>
      <c r="D144" s="22">
        <v>3.4</v>
      </c>
      <c r="E144" s="22">
        <v>3.2</v>
      </c>
      <c r="F144" s="22">
        <f t="shared" si="25"/>
        <v>1.3666666666666667</v>
      </c>
      <c r="G144" s="22">
        <v>2.6</v>
      </c>
      <c r="H144" s="25">
        <f>G144-F144</f>
        <v>1.2333333333333334</v>
      </c>
      <c r="I144" s="25">
        <f t="shared" si="26"/>
        <v>90.243902439024396</v>
      </c>
      <c r="J144" s="79"/>
    </row>
    <row r="145" spans="1:13" ht="18" customHeight="1">
      <c r="A145" s="107" t="s">
        <v>18</v>
      </c>
      <c r="B145" s="107" t="s">
        <v>296</v>
      </c>
      <c r="C145" s="107" t="s">
        <v>60</v>
      </c>
      <c r="D145" s="107" t="s">
        <v>304</v>
      </c>
      <c r="E145" s="107" t="s">
        <v>307</v>
      </c>
      <c r="F145" s="107" t="s">
        <v>330</v>
      </c>
      <c r="G145" s="107" t="s">
        <v>333</v>
      </c>
      <c r="H145" s="107" t="s">
        <v>305</v>
      </c>
      <c r="I145" s="107" t="s">
        <v>332</v>
      </c>
      <c r="J145" s="121" t="s">
        <v>331</v>
      </c>
    </row>
    <row r="146" spans="1:13" ht="30" customHeight="1">
      <c r="A146" s="107"/>
      <c r="B146" s="107"/>
      <c r="C146" s="107"/>
      <c r="D146" s="106"/>
      <c r="E146" s="106"/>
      <c r="F146" s="106"/>
      <c r="G146" s="106"/>
      <c r="H146" s="107"/>
      <c r="I146" s="107"/>
      <c r="J146" s="121"/>
    </row>
    <row r="147" spans="1:13" ht="12.75" customHeight="1">
      <c r="A147" s="2"/>
      <c r="B147" s="8" t="s">
        <v>137</v>
      </c>
      <c r="C147" s="4" t="s">
        <v>62</v>
      </c>
      <c r="D147" s="23">
        <v>0</v>
      </c>
      <c r="E147" s="23">
        <v>0</v>
      </c>
      <c r="F147" s="22">
        <f>(D147/12*2)+(E147/12*3)</f>
        <v>0</v>
      </c>
      <c r="G147" s="22">
        <v>524.1</v>
      </c>
      <c r="H147" s="25">
        <f>G147-F147</f>
        <v>524.1</v>
      </c>
      <c r="I147" s="25">
        <v>0</v>
      </c>
      <c r="J147" s="79"/>
    </row>
    <row r="148" spans="1:13" ht="12.75" customHeight="1">
      <c r="A148" s="2"/>
      <c r="B148" s="8" t="s">
        <v>186</v>
      </c>
      <c r="C148" s="4" t="s">
        <v>62</v>
      </c>
      <c r="D148" s="22">
        <v>124.1</v>
      </c>
      <c r="E148" s="22">
        <v>118.2</v>
      </c>
      <c r="F148" s="22">
        <f>(D148/12*2)+(E148/12*3)</f>
        <v>50.233333333333334</v>
      </c>
      <c r="G148" s="22">
        <v>773.1</v>
      </c>
      <c r="H148" s="25">
        <f t="shared" ref="H148:H163" si="27">G148-F148</f>
        <v>722.86666666666667</v>
      </c>
      <c r="I148" s="25">
        <f t="shared" ref="I148:I163" si="28">(G148/F148*100)-100</f>
        <v>1439.0179163901792</v>
      </c>
      <c r="J148" s="79"/>
    </row>
    <row r="149" spans="1:13" ht="12.75" customHeight="1">
      <c r="A149" s="98" t="s">
        <v>153</v>
      </c>
      <c r="B149" s="12" t="s">
        <v>286</v>
      </c>
      <c r="C149" s="91" t="s">
        <v>62</v>
      </c>
      <c r="D149" s="21">
        <f>D150+D151</f>
        <v>101128</v>
      </c>
      <c r="E149" s="21">
        <f>E150+E151</f>
        <v>156.30000000000001</v>
      </c>
      <c r="F149" s="21">
        <f>F150+F151</f>
        <v>16893.741666666669</v>
      </c>
      <c r="G149" s="30">
        <f>G150+G151</f>
        <v>0</v>
      </c>
      <c r="H149" s="31">
        <f t="shared" si="27"/>
        <v>-16893.741666666669</v>
      </c>
      <c r="I149" s="31">
        <f t="shared" si="28"/>
        <v>-100</v>
      </c>
      <c r="J149" s="79"/>
    </row>
    <row r="150" spans="1:13" ht="12.75" customHeight="1">
      <c r="A150" s="98"/>
      <c r="B150" s="8" t="s">
        <v>283</v>
      </c>
      <c r="C150" s="4" t="s">
        <v>62</v>
      </c>
      <c r="D150" s="22">
        <v>100750</v>
      </c>
      <c r="E150" s="22">
        <v>0</v>
      </c>
      <c r="F150" s="22">
        <f>(D150/12*2)+(E150/12*3)</f>
        <v>16791.666666666668</v>
      </c>
      <c r="G150" s="23">
        <v>0</v>
      </c>
      <c r="H150" s="25">
        <f t="shared" si="27"/>
        <v>-16791.666666666668</v>
      </c>
      <c r="I150" s="25">
        <f t="shared" si="28"/>
        <v>-100</v>
      </c>
      <c r="J150" s="79"/>
    </row>
    <row r="151" spans="1:13" ht="12.75" customHeight="1">
      <c r="A151" s="98"/>
      <c r="B151" s="8" t="s">
        <v>284</v>
      </c>
      <c r="C151" s="4" t="s">
        <v>62</v>
      </c>
      <c r="D151" s="22">
        <v>378</v>
      </c>
      <c r="E151" s="22">
        <v>156.30000000000001</v>
      </c>
      <c r="F151" s="22">
        <f>(D151/12*2)+(E151/12*3)</f>
        <v>102.075</v>
      </c>
      <c r="G151" s="23">
        <v>0</v>
      </c>
      <c r="H151" s="25">
        <f t="shared" si="27"/>
        <v>-102.075</v>
      </c>
      <c r="I151" s="25">
        <f t="shared" si="28"/>
        <v>-100</v>
      </c>
      <c r="J151" s="79"/>
    </row>
    <row r="152" spans="1:13" ht="12.75" customHeight="1">
      <c r="A152" s="98" t="s">
        <v>154</v>
      </c>
      <c r="B152" s="12" t="s">
        <v>285</v>
      </c>
      <c r="C152" s="91" t="s">
        <v>62</v>
      </c>
      <c r="D152" s="21">
        <v>2432</v>
      </c>
      <c r="E152" s="21">
        <v>29357</v>
      </c>
      <c r="F152" s="21">
        <f>(D152/12*2)+(E152/12*3)</f>
        <v>7744.583333333333</v>
      </c>
      <c r="G152" s="21">
        <v>1016.5</v>
      </c>
      <c r="H152" s="31">
        <f t="shared" si="27"/>
        <v>-6728.083333333333</v>
      </c>
      <c r="I152" s="31">
        <f t="shared" si="28"/>
        <v>-86.874697369128967</v>
      </c>
      <c r="J152" s="79"/>
    </row>
    <row r="153" spans="1:13" ht="12.75" customHeight="1">
      <c r="A153" s="98" t="s">
        <v>74</v>
      </c>
      <c r="B153" s="99" t="s">
        <v>287</v>
      </c>
      <c r="C153" s="91" t="s">
        <v>62</v>
      </c>
      <c r="D153" s="27">
        <f>D13+D83</f>
        <v>1136534.6500000001</v>
      </c>
      <c r="E153" s="27">
        <f>E13+E83</f>
        <v>894347.53</v>
      </c>
      <c r="F153" s="27">
        <f t="shared" ref="F153" si="29">F13+F83</f>
        <v>413009.32416666666</v>
      </c>
      <c r="G153" s="21">
        <f>G83+G13</f>
        <v>435647.29999999993</v>
      </c>
      <c r="H153" s="31">
        <f t="shared" si="27"/>
        <v>22637.975833333272</v>
      </c>
      <c r="I153" s="31">
        <f t="shared" si="28"/>
        <v>5.4812263328461626</v>
      </c>
      <c r="J153" s="79"/>
    </row>
    <row r="154" spans="1:13" ht="12.75" customHeight="1">
      <c r="A154" s="98" t="s">
        <v>75</v>
      </c>
      <c r="B154" s="99" t="s">
        <v>288</v>
      </c>
      <c r="C154" s="91" t="s">
        <v>62</v>
      </c>
      <c r="D154" s="21">
        <f>D155+D156</f>
        <v>71234.100000000006</v>
      </c>
      <c r="E154" s="21">
        <f>E155+E156</f>
        <v>41309.4</v>
      </c>
      <c r="F154" s="21">
        <f>F161-F153+F160</f>
        <v>22369.945833333317</v>
      </c>
      <c r="G154" s="21">
        <f>G161-G153</f>
        <v>-33592.699999999953</v>
      </c>
      <c r="H154" s="31">
        <f t="shared" si="27"/>
        <v>-55962.64583333327</v>
      </c>
      <c r="I154" s="31">
        <f t="shared" si="28"/>
        <v>-250.16889289889866</v>
      </c>
      <c r="J154" s="79"/>
    </row>
    <row r="155" spans="1:13" ht="12.75" customHeight="1">
      <c r="A155" s="98"/>
      <c r="B155" s="3" t="s">
        <v>299</v>
      </c>
      <c r="C155" s="4" t="s">
        <v>62</v>
      </c>
      <c r="D155" s="23">
        <v>0</v>
      </c>
      <c r="E155" s="23">
        <v>0</v>
      </c>
      <c r="F155" s="23">
        <f t="shared" ref="F155:F158" si="30">D155/12</f>
        <v>0</v>
      </c>
      <c r="G155" s="23">
        <v>0</v>
      </c>
      <c r="H155" s="25">
        <f t="shared" si="27"/>
        <v>0</v>
      </c>
      <c r="I155" s="25">
        <v>0</v>
      </c>
      <c r="J155" s="79"/>
    </row>
    <row r="156" spans="1:13" ht="12.75" customHeight="1">
      <c r="A156" s="98"/>
      <c r="B156" s="3" t="s">
        <v>300</v>
      </c>
      <c r="C156" s="4" t="s">
        <v>62</v>
      </c>
      <c r="D156" s="22">
        <v>71234.100000000006</v>
      </c>
      <c r="E156" s="22">
        <v>41309.4</v>
      </c>
      <c r="F156" s="22">
        <f>(D156/12*2)+(E156/12*3)</f>
        <v>22199.7</v>
      </c>
      <c r="G156" s="22">
        <v>0</v>
      </c>
      <c r="H156" s="25">
        <f t="shared" si="27"/>
        <v>-22199.7</v>
      </c>
      <c r="I156" s="25">
        <f t="shared" si="28"/>
        <v>-100</v>
      </c>
      <c r="J156" s="79"/>
    </row>
    <row r="157" spans="1:13" ht="12.75" customHeight="1">
      <c r="A157" s="102" t="s">
        <v>76</v>
      </c>
      <c r="B157" s="12" t="s">
        <v>155</v>
      </c>
      <c r="C157" s="91" t="s">
        <v>62</v>
      </c>
      <c r="D157" s="30">
        <v>0</v>
      </c>
      <c r="E157" s="30">
        <v>0</v>
      </c>
      <c r="F157" s="30">
        <f t="shared" si="30"/>
        <v>0</v>
      </c>
      <c r="G157" s="30">
        <v>0</v>
      </c>
      <c r="H157" s="31">
        <f t="shared" si="27"/>
        <v>0</v>
      </c>
      <c r="I157" s="31">
        <v>0</v>
      </c>
      <c r="J157" s="79"/>
    </row>
    <row r="158" spans="1:13" ht="24" customHeight="1">
      <c r="A158" s="98" t="s">
        <v>77</v>
      </c>
      <c r="B158" s="12" t="s">
        <v>282</v>
      </c>
      <c r="C158" s="91" t="s">
        <v>62</v>
      </c>
      <c r="D158" s="30">
        <v>0</v>
      </c>
      <c r="E158" s="30">
        <v>0</v>
      </c>
      <c r="F158" s="30">
        <f t="shared" si="30"/>
        <v>0</v>
      </c>
      <c r="G158" s="30">
        <v>0</v>
      </c>
      <c r="H158" s="30">
        <f t="shared" si="27"/>
        <v>0</v>
      </c>
      <c r="I158" s="30">
        <v>0</v>
      </c>
      <c r="J158" s="79"/>
    </row>
    <row r="159" spans="1:13" s="10" customFormat="1" ht="12.75" customHeight="1">
      <c r="A159" s="98" t="s">
        <v>78</v>
      </c>
      <c r="B159" s="99" t="s">
        <v>289</v>
      </c>
      <c r="C159" s="91" t="s">
        <v>62</v>
      </c>
      <c r="D159" s="21">
        <v>2753008.4</v>
      </c>
      <c r="E159" s="21">
        <v>1596499.7</v>
      </c>
      <c r="F159" s="21">
        <f>D159</f>
        <v>2753008.4</v>
      </c>
      <c r="G159" s="30">
        <v>0</v>
      </c>
      <c r="H159" s="31">
        <f t="shared" si="27"/>
        <v>-2753008.4</v>
      </c>
      <c r="I159" s="31">
        <f t="shared" si="28"/>
        <v>-100</v>
      </c>
      <c r="J159" s="125"/>
      <c r="L159" s="5"/>
      <c r="M159" s="5"/>
    </row>
    <row r="160" spans="1:13" s="10" customFormat="1" ht="12.75" customHeight="1">
      <c r="A160" s="98"/>
      <c r="B160" s="3" t="s">
        <v>306</v>
      </c>
      <c r="C160" s="4" t="s">
        <v>62</v>
      </c>
      <c r="D160" s="22">
        <v>1148.1199999999999</v>
      </c>
      <c r="E160" s="22">
        <v>19867.7</v>
      </c>
      <c r="F160" s="22">
        <f>(D160/12*2)+(E160/12*3)</f>
        <v>5158.2783333333336</v>
      </c>
      <c r="G160" s="23">
        <v>0</v>
      </c>
      <c r="H160" s="25">
        <f t="shared" si="27"/>
        <v>-5158.2783333333336</v>
      </c>
      <c r="I160" s="25">
        <f t="shared" si="28"/>
        <v>-100</v>
      </c>
      <c r="J160" s="125"/>
      <c r="L160" s="5"/>
      <c r="M160" s="5"/>
    </row>
    <row r="161" spans="1:11" ht="12.75" customHeight="1">
      <c r="A161" s="102" t="s">
        <v>79</v>
      </c>
      <c r="B161" s="99" t="s">
        <v>57</v>
      </c>
      <c r="C161" s="91" t="s">
        <v>62</v>
      </c>
      <c r="D161" s="21">
        <v>1208916.3999999999</v>
      </c>
      <c r="E161" s="21">
        <v>914939.7</v>
      </c>
      <c r="F161" s="21">
        <f>(D161/12*2)+(E161/12*3)</f>
        <v>430220.99166666664</v>
      </c>
      <c r="G161" s="21">
        <v>402054.6</v>
      </c>
      <c r="H161" s="30">
        <f t="shared" si="27"/>
        <v>-28166.391666666663</v>
      </c>
      <c r="I161" s="31">
        <f t="shared" si="28"/>
        <v>-6.5469589379055293</v>
      </c>
      <c r="J161" s="79"/>
      <c r="K161" s="87"/>
    </row>
    <row r="162" spans="1:11" ht="12.75" customHeight="1">
      <c r="A162" s="102" t="s">
        <v>81</v>
      </c>
      <c r="B162" s="99" t="s">
        <v>146</v>
      </c>
      <c r="C162" s="91" t="s">
        <v>80</v>
      </c>
      <c r="D162" s="21">
        <v>11833.6</v>
      </c>
      <c r="E162" s="21">
        <v>11833.6</v>
      </c>
      <c r="F162" s="21">
        <f>(D162/12*2)+(E162/12*3)</f>
        <v>4930.666666666667</v>
      </c>
      <c r="G162" s="21">
        <v>4870.3999999999996</v>
      </c>
      <c r="H162" s="30">
        <f t="shared" si="27"/>
        <v>-60.266666666667334</v>
      </c>
      <c r="I162" s="31">
        <f t="shared" si="28"/>
        <v>-1.2222823147647546</v>
      </c>
      <c r="J162" s="79"/>
    </row>
    <row r="163" spans="1:11" ht="25.5" customHeight="1">
      <c r="A163" s="102" t="s">
        <v>131</v>
      </c>
      <c r="B163" s="99" t="s">
        <v>83</v>
      </c>
      <c r="C163" s="91" t="s">
        <v>84</v>
      </c>
      <c r="D163" s="29">
        <f>D161/D162</f>
        <v>102.15964710654407</v>
      </c>
      <c r="E163" s="29">
        <f>E161/E162</f>
        <v>77.317105530016221</v>
      </c>
      <c r="F163" s="29">
        <f>F161/F162</f>
        <v>87.254122160627361</v>
      </c>
      <c r="G163" s="29">
        <f>G161/G162</f>
        <v>82.550632391590014</v>
      </c>
      <c r="H163" s="30">
        <f t="shared" si="27"/>
        <v>-4.7034897690373469</v>
      </c>
      <c r="I163" s="30">
        <f t="shared" si="28"/>
        <v>-5.3905645401814013</v>
      </c>
      <c r="J163" s="79"/>
    </row>
    <row r="164" spans="1:11" ht="15" customHeight="1">
      <c r="A164" s="15"/>
      <c r="B164" s="16"/>
      <c r="C164" s="11"/>
      <c r="D164" s="17"/>
      <c r="E164" s="17"/>
      <c r="H164" s="39"/>
      <c r="I164" s="39"/>
    </row>
    <row r="165" spans="1:11" ht="15" hidden="1" customHeight="1">
      <c r="A165" s="15"/>
      <c r="B165" s="84" t="s">
        <v>308</v>
      </c>
      <c r="C165" s="68"/>
      <c r="D165" s="69"/>
      <c r="E165" s="69"/>
      <c r="F165" s="85" t="s">
        <v>309</v>
      </c>
      <c r="H165" s="86"/>
      <c r="I165" s="86"/>
    </row>
    <row r="166" spans="1:11" ht="15" customHeight="1">
      <c r="A166" s="15"/>
      <c r="B166" s="16"/>
      <c r="C166" s="11"/>
      <c r="D166" s="18"/>
      <c r="E166" s="18"/>
    </row>
    <row r="167" spans="1:11" ht="15" customHeight="1">
      <c r="A167" s="15"/>
      <c r="B167" s="16"/>
      <c r="C167" s="11"/>
      <c r="D167" s="18"/>
      <c r="E167" s="18"/>
    </row>
    <row r="168" spans="1:11" ht="15" customHeight="1">
      <c r="A168" s="15"/>
      <c r="B168" s="16"/>
      <c r="C168" s="11"/>
      <c r="D168" s="18"/>
      <c r="E168" s="18"/>
    </row>
    <row r="169" spans="1:11" ht="15" customHeight="1">
      <c r="A169" s="15"/>
      <c r="B169" s="16"/>
      <c r="C169" s="11"/>
      <c r="D169" s="18"/>
      <c r="E169" s="18"/>
    </row>
    <row r="170" spans="1:11" ht="15" customHeight="1">
      <c r="A170" s="15"/>
      <c r="B170" s="16"/>
      <c r="C170" s="11"/>
      <c r="D170" s="18"/>
      <c r="E170" s="18"/>
    </row>
    <row r="171" spans="1:11" ht="15" customHeight="1">
      <c r="A171" s="15"/>
      <c r="B171" s="16"/>
      <c r="C171" s="11"/>
      <c r="D171" s="18"/>
      <c r="E171" s="18"/>
    </row>
    <row r="172" spans="1:11" ht="15" customHeight="1">
      <c r="A172" s="15"/>
      <c r="B172" s="16"/>
      <c r="C172" s="11"/>
      <c r="D172" s="18"/>
      <c r="E172" s="18"/>
    </row>
    <row r="173" spans="1:11" ht="15" customHeight="1">
      <c r="A173" s="15"/>
      <c r="B173" s="16"/>
      <c r="C173" s="11"/>
      <c r="D173" s="18"/>
      <c r="E173" s="18"/>
    </row>
    <row r="174" spans="1:11" ht="15" customHeight="1">
      <c r="A174" s="15"/>
      <c r="B174" s="16"/>
      <c r="C174" s="11"/>
      <c r="D174" s="18"/>
      <c r="E174" s="18"/>
    </row>
    <row r="175" spans="1:11" ht="15" customHeight="1">
      <c r="A175" s="15"/>
      <c r="B175" s="16"/>
      <c r="C175" s="11"/>
      <c r="D175" s="18"/>
      <c r="E175" s="18"/>
    </row>
    <row r="176" spans="1:11" ht="15" customHeight="1">
      <c r="A176" s="15"/>
      <c r="B176" s="16"/>
      <c r="C176" s="11"/>
      <c r="D176" s="18"/>
      <c r="E176" s="18"/>
    </row>
    <row r="177" spans="1:5" ht="15" customHeight="1">
      <c r="A177" s="15"/>
      <c r="B177" s="16"/>
      <c r="C177" s="11"/>
      <c r="D177" s="18"/>
      <c r="E177" s="18"/>
    </row>
    <row r="178" spans="1:5" ht="15" customHeight="1">
      <c r="A178" s="15"/>
      <c r="B178" s="16"/>
      <c r="C178" s="11"/>
      <c r="D178" s="18"/>
      <c r="E178" s="18"/>
    </row>
    <row r="179" spans="1:5" ht="15" customHeight="1">
      <c r="A179" s="15"/>
      <c r="B179" s="16"/>
      <c r="C179" s="11"/>
      <c r="D179" s="18"/>
      <c r="E179" s="18"/>
    </row>
    <row r="180" spans="1:5" ht="15" customHeight="1">
      <c r="A180" s="15"/>
      <c r="B180" s="16"/>
      <c r="C180" s="11"/>
      <c r="D180" s="18"/>
      <c r="E180" s="18"/>
    </row>
    <row r="181" spans="1:5" ht="15" customHeight="1">
      <c r="A181" s="15"/>
      <c r="B181" s="16"/>
      <c r="C181" s="11"/>
      <c r="D181" s="18"/>
      <c r="E181" s="18"/>
    </row>
    <row r="182" spans="1:5" ht="15" customHeight="1">
      <c r="A182" s="15"/>
      <c r="B182" s="16"/>
      <c r="C182" s="11"/>
      <c r="D182" s="18"/>
      <c r="E182" s="18"/>
    </row>
    <row r="183" spans="1:5" ht="15" customHeight="1">
      <c r="A183" s="15"/>
      <c r="B183" s="16"/>
      <c r="C183" s="11"/>
      <c r="D183" s="18"/>
      <c r="E183" s="18"/>
    </row>
    <row r="184" spans="1:5" ht="15" customHeight="1">
      <c r="A184" s="15"/>
      <c r="B184" s="16"/>
      <c r="C184" s="11"/>
      <c r="D184" s="18"/>
      <c r="E184" s="18"/>
    </row>
    <row r="185" spans="1:5" ht="15" customHeight="1">
      <c r="A185" s="15"/>
      <c r="B185" s="16"/>
      <c r="C185" s="11"/>
      <c r="D185" s="17"/>
      <c r="E185" s="17"/>
    </row>
    <row r="186" spans="1:5">
      <c r="A186" s="19"/>
      <c r="B186" s="19"/>
      <c r="C186" s="19"/>
    </row>
  </sheetData>
  <mergeCells count="32">
    <mergeCell ref="J11:J12"/>
    <mergeCell ref="A9:J9"/>
    <mergeCell ref="J76:J77"/>
    <mergeCell ref="J145:J146"/>
    <mergeCell ref="H76:H77"/>
    <mergeCell ref="I76:I77"/>
    <mergeCell ref="H145:H146"/>
    <mergeCell ref="I145:I146"/>
    <mergeCell ref="G76:G77"/>
    <mergeCell ref="G145:G146"/>
    <mergeCell ref="A145:A146"/>
    <mergeCell ref="B145:B146"/>
    <mergeCell ref="C145:C146"/>
    <mergeCell ref="D145:D146"/>
    <mergeCell ref="F145:F146"/>
    <mergeCell ref="E145:E146"/>
    <mergeCell ref="A76:A77"/>
    <mergeCell ref="B76:B77"/>
    <mergeCell ref="C76:C77"/>
    <mergeCell ref="D76:D77"/>
    <mergeCell ref="F76:F77"/>
    <mergeCell ref="E76:E77"/>
    <mergeCell ref="A11:A12"/>
    <mergeCell ref="B11:B12"/>
    <mergeCell ref="C11:C12"/>
    <mergeCell ref="D11:D12"/>
    <mergeCell ref="F11:F12"/>
    <mergeCell ref="G11:G12"/>
    <mergeCell ref="A10:I10"/>
    <mergeCell ref="E11:E12"/>
    <mergeCell ref="H11:H12"/>
    <mergeCell ref="I11:I12"/>
  </mergeCells>
  <pageMargins left="0.7" right="0.22" top="0.33" bottom="0.35" header="0.16" footer="0.16"/>
  <pageSetup paperSize="9" scale="91" orientation="portrait" r:id="rId1"/>
  <rowBreaks count="2" manualBreakCount="2">
    <brk id="75" max="16383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workbookViewId="0">
      <selection activeCell="J25" sqref="J25"/>
    </sheetView>
  </sheetViews>
  <sheetFormatPr defaultRowHeight="15"/>
  <cols>
    <col min="1" max="1" width="4.5703125" style="40" customWidth="1"/>
    <col min="2" max="2" width="36" style="40" customWidth="1"/>
    <col min="3" max="3" width="8.85546875" style="40" customWidth="1"/>
    <col min="4" max="4" width="9.7109375" style="40" hidden="1" customWidth="1"/>
    <col min="5" max="5" width="9.28515625" style="40" customWidth="1"/>
    <col min="6" max="6" width="9.5703125" style="40" customWidth="1"/>
    <col min="7" max="7" width="8.28515625" style="40" hidden="1" customWidth="1"/>
    <col min="8" max="8" width="10" style="40" hidden="1" customWidth="1"/>
    <col min="9" max="9" width="10.85546875" style="40" customWidth="1"/>
    <col min="10" max="10" width="10.140625" style="40" customWidth="1"/>
    <col min="11" max="12" width="9.140625" style="40" customWidth="1"/>
    <col min="13" max="16384" width="9.140625" style="40"/>
  </cols>
  <sheetData>
    <row r="1" spans="1:13" ht="12.95" customHeight="1">
      <c r="A1" s="124"/>
      <c r="B1" s="124"/>
      <c r="C1" s="124"/>
      <c r="D1" s="124"/>
      <c r="E1" s="124"/>
      <c r="F1" s="124"/>
      <c r="G1" s="124"/>
      <c r="H1" s="118" t="s">
        <v>323</v>
      </c>
      <c r="I1" s="118" t="s">
        <v>323</v>
      </c>
    </row>
    <row r="2" spans="1:13" ht="12.95" customHeight="1">
      <c r="A2" s="123"/>
      <c r="B2" s="123"/>
      <c r="C2" s="123"/>
      <c r="D2" s="123"/>
      <c r="E2" s="123"/>
      <c r="F2" s="123"/>
      <c r="G2" s="123"/>
      <c r="H2" s="118" t="s">
        <v>324</v>
      </c>
      <c r="I2" s="118" t="s">
        <v>324</v>
      </c>
    </row>
    <row r="3" spans="1:13" ht="12.95" customHeight="1">
      <c r="A3" s="97"/>
      <c r="B3" s="97"/>
      <c r="C3" s="97"/>
      <c r="D3" s="97"/>
      <c r="E3" s="97"/>
      <c r="F3" s="97"/>
      <c r="G3" s="97"/>
      <c r="H3" s="118" t="s">
        <v>325</v>
      </c>
      <c r="I3" s="118" t="s">
        <v>325</v>
      </c>
    </row>
    <row r="4" spans="1:13" ht="12.95" customHeight="1">
      <c r="A4" s="97"/>
      <c r="B4" s="97"/>
      <c r="C4" s="97"/>
      <c r="D4" s="97"/>
      <c r="E4" s="97"/>
      <c r="F4" s="97"/>
      <c r="G4" s="97"/>
      <c r="H4" s="118" t="s">
        <v>326</v>
      </c>
      <c r="I4" s="118" t="s">
        <v>326</v>
      </c>
    </row>
    <row r="5" spans="1:13" ht="12.95" customHeight="1">
      <c r="A5" s="97"/>
      <c r="B5" s="97"/>
      <c r="C5" s="97"/>
      <c r="D5" s="97"/>
      <c r="E5" s="97"/>
      <c r="F5" s="97"/>
      <c r="G5" s="97"/>
      <c r="H5" s="118" t="s">
        <v>327</v>
      </c>
      <c r="I5" s="118" t="s">
        <v>327</v>
      </c>
    </row>
    <row r="6" spans="1:13" ht="12.95" customHeight="1">
      <c r="A6" s="97"/>
      <c r="B6" s="97"/>
      <c r="C6" s="97"/>
      <c r="D6" s="97"/>
      <c r="E6" s="97"/>
      <c r="F6" s="97"/>
      <c r="G6" s="97"/>
      <c r="H6" s="118" t="s">
        <v>328</v>
      </c>
      <c r="I6" s="118" t="s">
        <v>328</v>
      </c>
    </row>
    <row r="7" spans="1:13" ht="12.95" customHeight="1">
      <c r="A7" s="97"/>
      <c r="B7" s="97"/>
      <c r="C7" s="97"/>
      <c r="D7" s="97"/>
      <c r="E7" s="97"/>
      <c r="F7" s="97"/>
      <c r="G7" s="97"/>
      <c r="H7" s="118" t="s">
        <v>329</v>
      </c>
      <c r="I7" s="118" t="s">
        <v>329</v>
      </c>
    </row>
    <row r="8" spans="1:13" ht="3" customHeight="1">
      <c r="A8" s="97"/>
      <c r="B8" s="97"/>
      <c r="C8" s="97"/>
      <c r="D8" s="97"/>
      <c r="E8" s="97"/>
      <c r="F8" s="97"/>
      <c r="G8" s="97"/>
      <c r="H8" s="97"/>
      <c r="I8" s="97"/>
    </row>
    <row r="9" spans="1:13" ht="35.25" customHeight="1">
      <c r="A9" s="112" t="s">
        <v>336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3" ht="3" customHeight="1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13" ht="50.25" customHeight="1">
      <c r="A11" s="91" t="s">
        <v>18</v>
      </c>
      <c r="B11" s="91" t="s">
        <v>59</v>
      </c>
      <c r="C11" s="91" t="s">
        <v>60</v>
      </c>
      <c r="D11" s="91" t="s">
        <v>304</v>
      </c>
      <c r="E11" s="91" t="s">
        <v>338</v>
      </c>
      <c r="F11" s="91" t="s">
        <v>304</v>
      </c>
      <c r="G11" s="91" t="s">
        <v>337</v>
      </c>
      <c r="H11" s="127" t="s">
        <v>332</v>
      </c>
      <c r="I11" s="128"/>
      <c r="J11" s="126" t="s">
        <v>331</v>
      </c>
    </row>
    <row r="12" spans="1:13" ht="12.95" customHeight="1">
      <c r="A12" s="91" t="s">
        <v>61</v>
      </c>
      <c r="B12" s="99" t="s">
        <v>25</v>
      </c>
      <c r="C12" s="91" t="s">
        <v>62</v>
      </c>
      <c r="D12" s="21">
        <f>D13+D17+D23+D24+D25</f>
        <v>5526.4</v>
      </c>
      <c r="E12" s="21">
        <f>E13+E17+E23+E24+E25</f>
        <v>1381.6</v>
      </c>
      <c r="F12" s="21">
        <f>F13+F17+F23+F24+F25</f>
        <v>1135.3000000000002</v>
      </c>
      <c r="G12" s="31">
        <f>F12/E12*100</f>
        <v>82.172843080486416</v>
      </c>
      <c r="H12" s="31">
        <f>F12-E12</f>
        <v>-246.29999999999973</v>
      </c>
      <c r="I12" s="31">
        <f>(G12/F12*100)-100</f>
        <v>-92.762015055008689</v>
      </c>
      <c r="J12" s="81"/>
      <c r="K12" s="13"/>
      <c r="L12" s="78"/>
      <c r="M12" s="78"/>
    </row>
    <row r="13" spans="1:13" ht="12.95" customHeight="1">
      <c r="A13" s="98" t="s">
        <v>0</v>
      </c>
      <c r="B13" s="6" t="s">
        <v>26</v>
      </c>
      <c r="C13" s="91" t="s">
        <v>62</v>
      </c>
      <c r="D13" s="21">
        <f>D14+D15+D16</f>
        <v>4329.5</v>
      </c>
      <c r="E13" s="21">
        <f>E14+E15+E16</f>
        <v>1082.375</v>
      </c>
      <c r="F13" s="21">
        <f>F14+F15+F16</f>
        <v>640</v>
      </c>
      <c r="G13" s="31">
        <f t="shared" ref="G13:G67" si="0">F13/E13*100</f>
        <v>59.12922970319898</v>
      </c>
      <c r="H13" s="31">
        <f t="shared" ref="H13:H67" si="1">F13-E13</f>
        <v>-442.375</v>
      </c>
      <c r="I13" s="31">
        <f t="shared" ref="I13:I67" si="2">(G13/F13*100)-100</f>
        <v>-90.761057858875162</v>
      </c>
      <c r="J13" s="81"/>
    </row>
    <row r="14" spans="1:13" ht="12.95" customHeight="1">
      <c r="A14" s="2" t="s">
        <v>23</v>
      </c>
      <c r="B14" s="1" t="s">
        <v>19</v>
      </c>
      <c r="C14" s="4" t="s">
        <v>62</v>
      </c>
      <c r="D14" s="24">
        <v>100.1</v>
      </c>
      <c r="E14" s="24">
        <f>D14/4*1</f>
        <v>25.024999999999999</v>
      </c>
      <c r="F14" s="22">
        <v>30.7</v>
      </c>
      <c r="G14" s="25">
        <f t="shared" si="0"/>
        <v>122.67732267732268</v>
      </c>
      <c r="H14" s="25">
        <f t="shared" si="1"/>
        <v>5.6750000000000007</v>
      </c>
      <c r="I14" s="25">
        <f t="shared" si="2"/>
        <v>299.60039960039961</v>
      </c>
      <c r="J14" s="81"/>
      <c r="K14" s="78"/>
    </row>
    <row r="15" spans="1:13" ht="12.95" customHeight="1">
      <c r="A15" s="2" t="s">
        <v>24</v>
      </c>
      <c r="B15" s="1" t="s">
        <v>1</v>
      </c>
      <c r="C15" s="4" t="s">
        <v>62</v>
      </c>
      <c r="D15" s="24">
        <v>3859</v>
      </c>
      <c r="E15" s="24">
        <f t="shared" ref="E15:E16" si="3">D15/4*1</f>
        <v>964.75</v>
      </c>
      <c r="F15" s="22">
        <v>514.9</v>
      </c>
      <c r="G15" s="25">
        <f t="shared" si="0"/>
        <v>53.371339725317434</v>
      </c>
      <c r="H15" s="25">
        <f t="shared" si="1"/>
        <v>-449.85</v>
      </c>
      <c r="I15" s="25">
        <f t="shared" si="2"/>
        <v>-89.634620367970982</v>
      </c>
      <c r="J15" s="81"/>
    </row>
    <row r="16" spans="1:13" ht="12.95" customHeight="1">
      <c r="A16" s="2" t="s">
        <v>28</v>
      </c>
      <c r="B16" s="1" t="s">
        <v>63</v>
      </c>
      <c r="C16" s="4" t="s">
        <v>62</v>
      </c>
      <c r="D16" s="24">
        <v>370.4</v>
      </c>
      <c r="E16" s="24">
        <f t="shared" si="3"/>
        <v>92.6</v>
      </c>
      <c r="F16" s="22">
        <v>94.4</v>
      </c>
      <c r="G16" s="25">
        <f t="shared" si="0"/>
        <v>101.94384449244063</v>
      </c>
      <c r="H16" s="25">
        <f t="shared" si="1"/>
        <v>1.8000000000000114</v>
      </c>
      <c r="I16" s="25">
        <f t="shared" si="2"/>
        <v>7.9913606911447204</v>
      </c>
      <c r="J16" s="81"/>
    </row>
    <row r="17" spans="1:14" ht="12.95" customHeight="1">
      <c r="A17" s="98" t="s">
        <v>3</v>
      </c>
      <c r="B17" s="6" t="s">
        <v>20</v>
      </c>
      <c r="C17" s="91" t="s">
        <v>62</v>
      </c>
      <c r="D17" s="21">
        <f>D18+D21+D22</f>
        <v>376.9</v>
      </c>
      <c r="E17" s="21">
        <f>E18+E21+E22</f>
        <v>94.224999999999994</v>
      </c>
      <c r="F17" s="21">
        <f>F18+F21+F22</f>
        <v>340.80000000000007</v>
      </c>
      <c r="G17" s="31">
        <f t="shared" si="0"/>
        <v>361.68745025205635</v>
      </c>
      <c r="H17" s="31">
        <f t="shared" si="1"/>
        <v>246.57500000000007</v>
      </c>
      <c r="I17" s="31">
        <f t="shared" si="2"/>
        <v>6.1289466702043143</v>
      </c>
      <c r="J17" s="81"/>
      <c r="K17" s="88"/>
    </row>
    <row r="18" spans="1:14" ht="12.95" customHeight="1">
      <c r="A18" s="2" t="s">
        <v>64</v>
      </c>
      <c r="B18" s="1" t="s">
        <v>87</v>
      </c>
      <c r="C18" s="4" t="s">
        <v>62</v>
      </c>
      <c r="D18" s="24">
        <v>328</v>
      </c>
      <c r="E18" s="24">
        <f>D18/4*1</f>
        <v>82</v>
      </c>
      <c r="F18" s="22">
        <v>302.60000000000002</v>
      </c>
      <c r="G18" s="25">
        <f t="shared" si="0"/>
        <v>369.02439024390247</v>
      </c>
      <c r="H18" s="25">
        <f t="shared" si="1"/>
        <v>220.60000000000002</v>
      </c>
      <c r="I18" s="25">
        <f t="shared" si="2"/>
        <v>21.951219512195124</v>
      </c>
      <c r="J18" s="81"/>
      <c r="K18" s="88"/>
    </row>
    <row r="19" spans="1:14" ht="12.95" customHeight="1">
      <c r="A19" s="2"/>
      <c r="B19" s="1" t="s">
        <v>111</v>
      </c>
      <c r="C19" s="4" t="s">
        <v>110</v>
      </c>
      <c r="D19" s="25">
        <v>26030.400000000001</v>
      </c>
      <c r="E19" s="25">
        <f>D19</f>
        <v>26030.400000000001</v>
      </c>
      <c r="F19" s="33">
        <f>F18/F20/4*1000</f>
        <v>25216.666666666668</v>
      </c>
      <c r="G19" s="25">
        <f t="shared" si="0"/>
        <v>96.873911529083941</v>
      </c>
      <c r="H19" s="25">
        <f t="shared" si="1"/>
        <v>-813.73333333333358</v>
      </c>
      <c r="I19" s="25">
        <f t="shared" si="2"/>
        <v>-99.615833794332787</v>
      </c>
      <c r="J19" s="81"/>
      <c r="K19" s="88"/>
    </row>
    <row r="20" spans="1:14" ht="12.95" customHeight="1">
      <c r="A20" s="2"/>
      <c r="B20" s="1" t="s">
        <v>113</v>
      </c>
      <c r="C20" s="4" t="s">
        <v>112</v>
      </c>
      <c r="D20" s="25">
        <v>3</v>
      </c>
      <c r="E20" s="25">
        <f>D20</f>
        <v>3</v>
      </c>
      <c r="F20" s="33">
        <v>3</v>
      </c>
      <c r="G20" s="25">
        <f t="shared" si="0"/>
        <v>100</v>
      </c>
      <c r="H20" s="25">
        <f t="shared" si="1"/>
        <v>0</v>
      </c>
      <c r="I20" s="25">
        <f t="shared" si="2"/>
        <v>3233.3333333333335</v>
      </c>
      <c r="J20" s="81"/>
      <c r="K20" s="88"/>
    </row>
    <row r="21" spans="1:14" ht="12.95" customHeight="1">
      <c r="A21" s="2" t="s">
        <v>65</v>
      </c>
      <c r="B21" s="1" t="s">
        <v>22</v>
      </c>
      <c r="C21" s="4" t="s">
        <v>62</v>
      </c>
      <c r="D21" s="24">
        <v>32.5</v>
      </c>
      <c r="E21" s="24">
        <f>D21/4*1</f>
        <v>8.125</v>
      </c>
      <c r="F21" s="22">
        <v>26.1</v>
      </c>
      <c r="G21" s="25">
        <f t="shared" si="0"/>
        <v>321.23076923076923</v>
      </c>
      <c r="H21" s="25">
        <f t="shared" si="1"/>
        <v>17.975000000000001</v>
      </c>
      <c r="I21" s="25">
        <f t="shared" si="2"/>
        <v>1130.7692307692307</v>
      </c>
      <c r="J21" s="81"/>
    </row>
    <row r="22" spans="1:14" ht="12.95" customHeight="1">
      <c r="A22" s="2" t="s">
        <v>88</v>
      </c>
      <c r="B22" s="1" t="s">
        <v>130</v>
      </c>
      <c r="C22" s="4" t="s">
        <v>62</v>
      </c>
      <c r="D22" s="24">
        <v>16.399999999999999</v>
      </c>
      <c r="E22" s="24">
        <f>D22/4*1</f>
        <v>4.0999999999999996</v>
      </c>
      <c r="F22" s="22">
        <v>12.1</v>
      </c>
      <c r="G22" s="25">
        <f t="shared" si="0"/>
        <v>295.1219512195122</v>
      </c>
      <c r="H22" s="25">
        <f t="shared" si="1"/>
        <v>8</v>
      </c>
      <c r="I22" s="25">
        <f t="shared" si="2"/>
        <v>2339.0243902439024</v>
      </c>
      <c r="J22" s="81"/>
      <c r="K22" s="88"/>
    </row>
    <row r="23" spans="1:14" ht="12.95" customHeight="1">
      <c r="A23" s="98" t="s">
        <v>5</v>
      </c>
      <c r="B23" s="6" t="s">
        <v>66</v>
      </c>
      <c r="C23" s="91" t="s">
        <v>62</v>
      </c>
      <c r="D23" s="26">
        <v>215.7</v>
      </c>
      <c r="E23" s="26">
        <f>D23/4*1</f>
        <v>53.924999999999997</v>
      </c>
      <c r="F23" s="21">
        <v>116.6</v>
      </c>
      <c r="G23" s="31">
        <f t="shared" si="0"/>
        <v>216.22624014835421</v>
      </c>
      <c r="H23" s="31">
        <f t="shared" si="1"/>
        <v>62.674999999999997</v>
      </c>
      <c r="I23" s="31">
        <f t="shared" si="2"/>
        <v>85.442744552619388</v>
      </c>
      <c r="J23" s="81"/>
    </row>
    <row r="24" spans="1:14" ht="12.95" customHeight="1">
      <c r="A24" s="98" t="s">
        <v>7</v>
      </c>
      <c r="B24" s="6" t="s">
        <v>4</v>
      </c>
      <c r="C24" s="91" t="s">
        <v>62</v>
      </c>
      <c r="D24" s="26">
        <v>536.6</v>
      </c>
      <c r="E24" s="26">
        <f>D24/4*1</f>
        <v>134.15</v>
      </c>
      <c r="F24" s="21">
        <v>21.4</v>
      </c>
      <c r="G24" s="31">
        <f t="shared" si="0"/>
        <v>15.952292210212446</v>
      </c>
      <c r="H24" s="31">
        <f t="shared" si="1"/>
        <v>-112.75</v>
      </c>
      <c r="I24" s="31">
        <f t="shared" si="2"/>
        <v>-25.456578456951178</v>
      </c>
      <c r="J24" s="81"/>
    </row>
    <row r="25" spans="1:14" ht="12.95" customHeight="1">
      <c r="A25" s="98" t="s">
        <v>9</v>
      </c>
      <c r="B25" s="6" t="s">
        <v>310</v>
      </c>
      <c r="C25" s="91" t="s">
        <v>62</v>
      </c>
      <c r="D25" s="27">
        <f>D26+D27+D28+D29+D30+D31+D32+D33+D34+D35+D36</f>
        <v>67.7</v>
      </c>
      <c r="E25" s="27">
        <f>E26+E27+E28+E29+E30+E31+E32+E33+E34+E35+E36</f>
        <v>16.925000000000001</v>
      </c>
      <c r="F25" s="27">
        <f>F26+F27+F28+F29+F30+F31+F32+F33+F34+F35+F36</f>
        <v>16.5</v>
      </c>
      <c r="G25" s="31">
        <f t="shared" si="0"/>
        <v>97.488921713441641</v>
      </c>
      <c r="H25" s="31">
        <f t="shared" si="1"/>
        <v>-0.42500000000000071</v>
      </c>
      <c r="I25" s="31">
        <f t="shared" si="2"/>
        <v>490.84194977843424</v>
      </c>
      <c r="J25" s="81"/>
      <c r="K25" s="88"/>
      <c r="N25" s="78"/>
    </row>
    <row r="26" spans="1:14" ht="12.95" customHeight="1">
      <c r="A26" s="2" t="s">
        <v>35</v>
      </c>
      <c r="B26" s="1" t="s">
        <v>68</v>
      </c>
      <c r="C26" s="4" t="s">
        <v>62</v>
      </c>
      <c r="D26" s="24">
        <v>0.2</v>
      </c>
      <c r="E26" s="24">
        <f>D26/4*1</f>
        <v>0.05</v>
      </c>
      <c r="F26" s="22">
        <v>0</v>
      </c>
      <c r="G26" s="25">
        <f t="shared" si="0"/>
        <v>0</v>
      </c>
      <c r="H26" s="25">
        <f t="shared" si="1"/>
        <v>-0.05</v>
      </c>
      <c r="I26" s="25">
        <v>0</v>
      </c>
      <c r="J26" s="81"/>
      <c r="K26" s="88"/>
    </row>
    <row r="27" spans="1:14" ht="12.95" customHeight="1">
      <c r="A27" s="2" t="s">
        <v>36</v>
      </c>
      <c r="B27" s="1" t="s">
        <v>69</v>
      </c>
      <c r="C27" s="4" t="s">
        <v>62</v>
      </c>
      <c r="D27" s="24">
        <v>14.8</v>
      </c>
      <c r="E27" s="24">
        <f t="shared" ref="E27:E36" si="4">D27/4*1</f>
        <v>3.7</v>
      </c>
      <c r="F27" s="22">
        <v>1.1000000000000001</v>
      </c>
      <c r="G27" s="25">
        <f t="shared" si="0"/>
        <v>29.72972972972973</v>
      </c>
      <c r="H27" s="25">
        <f t="shared" si="1"/>
        <v>-2.6</v>
      </c>
      <c r="I27" s="25">
        <f t="shared" si="2"/>
        <v>2602.7027027027025</v>
      </c>
      <c r="J27" s="81"/>
      <c r="K27" s="88"/>
    </row>
    <row r="28" spans="1:14" ht="12.95" customHeight="1">
      <c r="A28" s="2" t="s">
        <v>37</v>
      </c>
      <c r="B28" s="1" t="s">
        <v>31</v>
      </c>
      <c r="C28" s="4" t="s">
        <v>62</v>
      </c>
      <c r="D28" s="24">
        <v>0.1</v>
      </c>
      <c r="E28" s="24">
        <f t="shared" si="4"/>
        <v>2.5000000000000001E-2</v>
      </c>
      <c r="F28" s="22">
        <v>0</v>
      </c>
      <c r="G28" s="25">
        <f t="shared" si="0"/>
        <v>0</v>
      </c>
      <c r="H28" s="25">
        <f t="shared" si="1"/>
        <v>-2.5000000000000001E-2</v>
      </c>
      <c r="I28" s="25">
        <v>0</v>
      </c>
      <c r="J28" s="81"/>
      <c r="K28" s="88"/>
    </row>
    <row r="29" spans="1:14" ht="12.95" customHeight="1">
      <c r="A29" s="2" t="s">
        <v>38</v>
      </c>
      <c r="B29" s="1" t="s">
        <v>158</v>
      </c>
      <c r="C29" s="4" t="s">
        <v>62</v>
      </c>
      <c r="D29" s="24">
        <v>31.7</v>
      </c>
      <c r="E29" s="24">
        <f t="shared" si="4"/>
        <v>7.9249999999999998</v>
      </c>
      <c r="F29" s="22">
        <v>0</v>
      </c>
      <c r="G29" s="25">
        <f t="shared" si="0"/>
        <v>0</v>
      </c>
      <c r="H29" s="25">
        <f t="shared" si="1"/>
        <v>-7.9249999999999998</v>
      </c>
      <c r="I29" s="25">
        <v>0</v>
      </c>
      <c r="J29" s="81"/>
      <c r="K29" s="88"/>
    </row>
    <row r="30" spans="1:14" ht="12.95" customHeight="1">
      <c r="A30" s="2" t="s">
        <v>39</v>
      </c>
      <c r="B30" s="1" t="s">
        <v>32</v>
      </c>
      <c r="C30" s="4" t="s">
        <v>62</v>
      </c>
      <c r="D30" s="24">
        <v>11.1</v>
      </c>
      <c r="E30" s="24">
        <f t="shared" si="4"/>
        <v>2.7749999999999999</v>
      </c>
      <c r="F30" s="22">
        <v>6.9</v>
      </c>
      <c r="G30" s="25">
        <f t="shared" si="0"/>
        <v>248.64864864864867</v>
      </c>
      <c r="H30" s="25">
        <f t="shared" si="1"/>
        <v>4.125</v>
      </c>
      <c r="I30" s="25">
        <f t="shared" si="2"/>
        <v>3503.6036036036039</v>
      </c>
      <c r="J30" s="81"/>
      <c r="K30" s="88"/>
    </row>
    <row r="31" spans="1:14" ht="12.95" customHeight="1">
      <c r="A31" s="2" t="s">
        <v>40</v>
      </c>
      <c r="B31" s="1" t="s">
        <v>8</v>
      </c>
      <c r="C31" s="4" t="s">
        <v>62</v>
      </c>
      <c r="D31" s="24">
        <v>0.4</v>
      </c>
      <c r="E31" s="24">
        <f t="shared" si="4"/>
        <v>0.1</v>
      </c>
      <c r="F31" s="22">
        <v>0.1</v>
      </c>
      <c r="G31" s="25">
        <f t="shared" si="0"/>
        <v>100</v>
      </c>
      <c r="H31" s="25">
        <f t="shared" si="1"/>
        <v>0</v>
      </c>
      <c r="I31" s="25">
        <f t="shared" si="2"/>
        <v>99900</v>
      </c>
      <c r="J31" s="81"/>
      <c r="K31" s="88"/>
    </row>
    <row r="32" spans="1:14" ht="12.95" customHeight="1">
      <c r="A32" s="2" t="s">
        <v>41</v>
      </c>
      <c r="B32" s="1" t="s">
        <v>11</v>
      </c>
      <c r="C32" s="4" t="s">
        <v>62</v>
      </c>
      <c r="D32" s="24">
        <v>0.2</v>
      </c>
      <c r="E32" s="24">
        <f t="shared" si="4"/>
        <v>0.05</v>
      </c>
      <c r="F32" s="22">
        <v>0.1</v>
      </c>
      <c r="G32" s="25">
        <f t="shared" si="0"/>
        <v>200</v>
      </c>
      <c r="H32" s="25">
        <f t="shared" si="1"/>
        <v>0.05</v>
      </c>
      <c r="I32" s="25">
        <f t="shared" si="2"/>
        <v>199900</v>
      </c>
      <c r="J32" s="81"/>
      <c r="K32" s="88"/>
    </row>
    <row r="33" spans="1:10" ht="12.95" customHeight="1">
      <c r="A33" s="2" t="s">
        <v>42</v>
      </c>
      <c r="B33" s="1" t="s">
        <v>162</v>
      </c>
      <c r="C33" s="4" t="s">
        <v>62</v>
      </c>
      <c r="D33" s="24">
        <v>4.3</v>
      </c>
      <c r="E33" s="24">
        <f t="shared" si="4"/>
        <v>1.075</v>
      </c>
      <c r="F33" s="22">
        <v>0</v>
      </c>
      <c r="G33" s="24">
        <f t="shared" si="0"/>
        <v>0</v>
      </c>
      <c r="H33" s="24">
        <f t="shared" si="1"/>
        <v>-1.075</v>
      </c>
      <c r="I33" s="24">
        <v>0</v>
      </c>
      <c r="J33" s="81"/>
    </row>
    <row r="34" spans="1:10" ht="12.95" customHeight="1">
      <c r="A34" s="2" t="s">
        <v>116</v>
      </c>
      <c r="B34" s="7" t="s">
        <v>172</v>
      </c>
      <c r="C34" s="4" t="s">
        <v>62</v>
      </c>
      <c r="D34" s="24">
        <v>1.2</v>
      </c>
      <c r="E34" s="24">
        <f t="shared" si="4"/>
        <v>0.3</v>
      </c>
      <c r="F34" s="22">
        <v>1</v>
      </c>
      <c r="G34" s="25">
        <f t="shared" si="0"/>
        <v>333.33333333333337</v>
      </c>
      <c r="H34" s="25">
        <f t="shared" si="1"/>
        <v>0.7</v>
      </c>
      <c r="I34" s="25">
        <f t="shared" si="2"/>
        <v>33233.333333333336</v>
      </c>
      <c r="J34" s="81"/>
    </row>
    <row r="35" spans="1:10" ht="12.95" customHeight="1">
      <c r="A35" s="2" t="s">
        <v>311</v>
      </c>
      <c r="B35" s="8" t="s">
        <v>312</v>
      </c>
      <c r="C35" s="4" t="s">
        <v>62</v>
      </c>
      <c r="D35" s="22">
        <v>3.7</v>
      </c>
      <c r="E35" s="24">
        <f t="shared" si="4"/>
        <v>0.92500000000000004</v>
      </c>
      <c r="F35" s="22">
        <v>0</v>
      </c>
      <c r="G35" s="25">
        <f t="shared" si="0"/>
        <v>0</v>
      </c>
      <c r="H35" s="25">
        <f t="shared" si="1"/>
        <v>-0.92500000000000004</v>
      </c>
      <c r="I35" s="25">
        <v>0</v>
      </c>
      <c r="J35" s="81"/>
    </row>
    <row r="36" spans="1:10" ht="12.95" customHeight="1">
      <c r="A36" s="2" t="s">
        <v>313</v>
      </c>
      <c r="B36" s="7" t="s">
        <v>186</v>
      </c>
      <c r="C36" s="4" t="s">
        <v>62</v>
      </c>
      <c r="D36" s="25">
        <v>0</v>
      </c>
      <c r="E36" s="24">
        <f t="shared" si="4"/>
        <v>0</v>
      </c>
      <c r="F36" s="22">
        <v>7.3</v>
      </c>
      <c r="G36" s="25">
        <v>0</v>
      </c>
      <c r="H36" s="25">
        <f t="shared" si="1"/>
        <v>7.3</v>
      </c>
      <c r="I36" s="25">
        <f t="shared" si="2"/>
        <v>-100</v>
      </c>
      <c r="J36" s="81"/>
    </row>
    <row r="37" spans="1:10" ht="12.95" customHeight="1">
      <c r="A37" s="98" t="s">
        <v>70</v>
      </c>
      <c r="B37" s="99" t="s">
        <v>58</v>
      </c>
      <c r="C37" s="91" t="s">
        <v>62</v>
      </c>
      <c r="D37" s="27">
        <f>D38+D50</f>
        <v>32.83</v>
      </c>
      <c r="E37" s="27">
        <f>E38+E50</f>
        <v>8.2074999999999996</v>
      </c>
      <c r="F37" s="27">
        <f>F38+F50</f>
        <v>59.2</v>
      </c>
      <c r="G37" s="31">
        <f t="shared" si="0"/>
        <v>721.29150167529701</v>
      </c>
      <c r="H37" s="31">
        <f t="shared" si="1"/>
        <v>50.992500000000007</v>
      </c>
      <c r="I37" s="31">
        <f t="shared" si="2"/>
        <v>1118.3978068839476</v>
      </c>
      <c r="J37" s="81"/>
    </row>
    <row r="38" spans="1:10" ht="12.95" customHeight="1">
      <c r="A38" s="98" t="s">
        <v>10</v>
      </c>
      <c r="B38" s="6" t="s">
        <v>290</v>
      </c>
      <c r="C38" s="91" t="s">
        <v>62</v>
      </c>
      <c r="D38" s="27">
        <f>D39+D40+D41+D42</f>
        <v>13.029999999999998</v>
      </c>
      <c r="E38" s="27">
        <f>E39+E40+E41+E42</f>
        <v>3.2574999999999994</v>
      </c>
      <c r="F38" s="27">
        <f>F39+F40+F41+F42</f>
        <v>29.8</v>
      </c>
      <c r="G38" s="31">
        <f t="shared" si="0"/>
        <v>914.81197237145068</v>
      </c>
      <c r="H38" s="31">
        <f t="shared" si="1"/>
        <v>26.5425</v>
      </c>
      <c r="I38" s="31">
        <f t="shared" si="2"/>
        <v>2969.8388334612437</v>
      </c>
      <c r="J38" s="81"/>
    </row>
    <row r="39" spans="1:10" ht="12.95" customHeight="1">
      <c r="A39" s="2" t="s">
        <v>44</v>
      </c>
      <c r="B39" s="3" t="s">
        <v>71</v>
      </c>
      <c r="C39" s="4" t="s">
        <v>62</v>
      </c>
      <c r="D39" s="24">
        <v>2.1</v>
      </c>
      <c r="E39" s="24">
        <f>D39/4*1</f>
        <v>0.52500000000000002</v>
      </c>
      <c r="F39" s="22">
        <v>0.4</v>
      </c>
      <c r="G39" s="25">
        <f t="shared" si="0"/>
        <v>76.19047619047619</v>
      </c>
      <c r="H39" s="25">
        <f t="shared" si="1"/>
        <v>-0.125</v>
      </c>
      <c r="I39" s="25">
        <f t="shared" si="2"/>
        <v>18947.619047619046</v>
      </c>
      <c r="J39" s="81"/>
    </row>
    <row r="40" spans="1:10" ht="12.95" customHeight="1">
      <c r="A40" s="2" t="s">
        <v>45</v>
      </c>
      <c r="B40" s="3" t="s">
        <v>49</v>
      </c>
      <c r="C40" s="4" t="s">
        <v>62</v>
      </c>
      <c r="D40" s="24">
        <v>8.0299999999999994</v>
      </c>
      <c r="E40" s="24">
        <f t="shared" ref="E40:E44" si="5">D40/4*1</f>
        <v>2.0074999999999998</v>
      </c>
      <c r="F40" s="22">
        <v>0.1</v>
      </c>
      <c r="G40" s="25">
        <f t="shared" si="0"/>
        <v>4.9813200498132009</v>
      </c>
      <c r="H40" s="25">
        <f t="shared" si="1"/>
        <v>-1.9074999999999998</v>
      </c>
      <c r="I40" s="25">
        <f t="shared" si="2"/>
        <v>4881.320049813201</v>
      </c>
      <c r="J40" s="81"/>
    </row>
    <row r="41" spans="1:10" ht="12.95" customHeight="1">
      <c r="A41" s="2" t="s">
        <v>46</v>
      </c>
      <c r="B41" s="3" t="s">
        <v>30</v>
      </c>
      <c r="C41" s="4" t="s">
        <v>62</v>
      </c>
      <c r="D41" s="24">
        <v>1.2</v>
      </c>
      <c r="E41" s="24">
        <f t="shared" si="5"/>
        <v>0.3</v>
      </c>
      <c r="F41" s="22">
        <v>0.5</v>
      </c>
      <c r="G41" s="25">
        <f t="shared" si="0"/>
        <v>166.66666666666669</v>
      </c>
      <c r="H41" s="25">
        <f t="shared" si="1"/>
        <v>0.2</v>
      </c>
      <c r="I41" s="25">
        <f t="shared" si="2"/>
        <v>33233.333333333336</v>
      </c>
      <c r="J41" s="81"/>
    </row>
    <row r="42" spans="1:10" ht="12.95" customHeight="1">
      <c r="A42" s="2" t="s">
        <v>47</v>
      </c>
      <c r="B42" s="3" t="s">
        <v>56</v>
      </c>
      <c r="C42" s="4" t="s">
        <v>62</v>
      </c>
      <c r="D42" s="28">
        <v>1.7</v>
      </c>
      <c r="E42" s="24">
        <f t="shared" si="5"/>
        <v>0.42499999999999999</v>
      </c>
      <c r="F42" s="28">
        <f>F43+F44+F45</f>
        <v>28.8</v>
      </c>
      <c r="G42" s="25">
        <f t="shared" si="0"/>
        <v>6776.4705882352946</v>
      </c>
      <c r="H42" s="25">
        <f t="shared" si="1"/>
        <v>28.375</v>
      </c>
      <c r="I42" s="25">
        <f t="shared" si="2"/>
        <v>23429.411764705885</v>
      </c>
      <c r="J42" s="81"/>
    </row>
    <row r="43" spans="1:10" ht="12.95" customHeight="1">
      <c r="A43" s="2" t="s">
        <v>314</v>
      </c>
      <c r="B43" s="3" t="s">
        <v>72</v>
      </c>
      <c r="C43" s="4" t="s">
        <v>62</v>
      </c>
      <c r="D43" s="24">
        <v>0.3</v>
      </c>
      <c r="E43" s="24">
        <f t="shared" si="5"/>
        <v>7.4999999999999997E-2</v>
      </c>
      <c r="F43" s="22">
        <v>0.5</v>
      </c>
      <c r="G43" s="25">
        <f t="shared" si="0"/>
        <v>666.66666666666674</v>
      </c>
      <c r="H43" s="25">
        <f t="shared" si="1"/>
        <v>0.42499999999999999</v>
      </c>
      <c r="I43" s="25">
        <f t="shared" si="2"/>
        <v>133233.33333333334</v>
      </c>
      <c r="J43" s="81"/>
    </row>
    <row r="44" spans="1:10" ht="12.95" customHeight="1">
      <c r="A44" s="2" t="s">
        <v>315</v>
      </c>
      <c r="B44" s="3" t="s">
        <v>32</v>
      </c>
      <c r="C44" s="4" t="s">
        <v>62</v>
      </c>
      <c r="D44" s="24">
        <v>1.4</v>
      </c>
      <c r="E44" s="24">
        <f t="shared" si="5"/>
        <v>0.35</v>
      </c>
      <c r="F44" s="22">
        <v>0.6</v>
      </c>
      <c r="G44" s="25">
        <f t="shared" si="0"/>
        <v>171.42857142857144</v>
      </c>
      <c r="H44" s="25">
        <f t="shared" si="1"/>
        <v>0.25</v>
      </c>
      <c r="I44" s="25">
        <f t="shared" si="2"/>
        <v>28471.42857142858</v>
      </c>
      <c r="J44" s="81"/>
    </row>
    <row r="45" spans="1:10" ht="12.95" customHeight="1">
      <c r="A45" s="2" t="s">
        <v>316</v>
      </c>
      <c r="B45" s="3" t="s">
        <v>169</v>
      </c>
      <c r="C45" s="4" t="s">
        <v>62</v>
      </c>
      <c r="D45" s="28">
        <f>D46+D47+D48+D49</f>
        <v>0.8</v>
      </c>
      <c r="E45" s="24">
        <f>E46+E47+E48+E49</f>
        <v>0.2</v>
      </c>
      <c r="F45" s="28">
        <f>SUM(F46:F49)</f>
        <v>27.7</v>
      </c>
      <c r="G45" s="25">
        <f t="shared" si="0"/>
        <v>13850</v>
      </c>
      <c r="H45" s="25">
        <f t="shared" si="1"/>
        <v>27.5</v>
      </c>
      <c r="I45" s="25">
        <f t="shared" si="2"/>
        <v>49900</v>
      </c>
      <c r="J45" s="81"/>
    </row>
    <row r="46" spans="1:10" ht="12.95" customHeight="1">
      <c r="A46" s="2"/>
      <c r="B46" s="3" t="s">
        <v>8</v>
      </c>
      <c r="C46" s="4" t="s">
        <v>62</v>
      </c>
      <c r="D46" s="24">
        <v>0.1</v>
      </c>
      <c r="E46" s="24">
        <f>D46/4*1</f>
        <v>2.5000000000000001E-2</v>
      </c>
      <c r="F46" s="22">
        <v>0.1</v>
      </c>
      <c r="G46" s="25">
        <f t="shared" si="0"/>
        <v>400</v>
      </c>
      <c r="H46" s="25">
        <f t="shared" si="1"/>
        <v>7.5000000000000011E-2</v>
      </c>
      <c r="I46" s="25">
        <f>(G46/F46*100)-100</f>
        <v>399900</v>
      </c>
      <c r="J46" s="81"/>
    </row>
    <row r="47" spans="1:10" ht="12.95" customHeight="1">
      <c r="A47" s="2"/>
      <c r="B47" s="3" t="s">
        <v>104</v>
      </c>
      <c r="C47" s="4" t="s">
        <v>62</v>
      </c>
      <c r="D47" s="24">
        <v>0.3</v>
      </c>
      <c r="E47" s="24">
        <f t="shared" ref="E47:E49" si="6">D47/4*1</f>
        <v>7.4999999999999997E-2</v>
      </c>
      <c r="F47" s="22">
        <v>0.2</v>
      </c>
      <c r="G47" s="25">
        <f t="shared" si="0"/>
        <v>266.66666666666669</v>
      </c>
      <c r="H47" s="25">
        <f t="shared" si="1"/>
        <v>0.125</v>
      </c>
      <c r="I47" s="25">
        <f t="shared" si="2"/>
        <v>133233.33333333331</v>
      </c>
      <c r="J47" s="81"/>
    </row>
    <row r="48" spans="1:10" ht="12.95" customHeight="1">
      <c r="A48" s="2"/>
      <c r="B48" s="3" t="s">
        <v>12</v>
      </c>
      <c r="C48" s="4" t="s">
        <v>62</v>
      </c>
      <c r="D48" s="24">
        <v>0.4</v>
      </c>
      <c r="E48" s="24">
        <f t="shared" si="6"/>
        <v>0.1</v>
      </c>
      <c r="F48" s="22">
        <v>0.1</v>
      </c>
      <c r="G48" s="25">
        <f t="shared" si="0"/>
        <v>100</v>
      </c>
      <c r="H48" s="25">
        <f t="shared" si="1"/>
        <v>0</v>
      </c>
      <c r="I48" s="25">
        <f t="shared" si="2"/>
        <v>99900</v>
      </c>
      <c r="J48" s="81"/>
    </row>
    <row r="49" spans="1:10" ht="12.95" customHeight="1">
      <c r="A49" s="2"/>
      <c r="B49" s="8" t="s">
        <v>186</v>
      </c>
      <c r="C49" s="4" t="s">
        <v>62</v>
      </c>
      <c r="D49" s="25">
        <v>0</v>
      </c>
      <c r="E49" s="24">
        <f t="shared" si="6"/>
        <v>0</v>
      </c>
      <c r="F49" s="22">
        <v>27.3</v>
      </c>
      <c r="G49" s="25">
        <v>0</v>
      </c>
      <c r="H49" s="25">
        <f t="shared" si="1"/>
        <v>27.3</v>
      </c>
      <c r="I49" s="25">
        <f t="shared" si="2"/>
        <v>-100</v>
      </c>
      <c r="J49" s="81"/>
    </row>
    <row r="50" spans="1:10" ht="12.95" customHeight="1">
      <c r="A50" s="98" t="s">
        <v>14</v>
      </c>
      <c r="B50" s="99" t="s">
        <v>182</v>
      </c>
      <c r="C50" s="91" t="s">
        <v>62</v>
      </c>
      <c r="D50" s="27">
        <f>D51+D52+D53</f>
        <v>19.8</v>
      </c>
      <c r="E50" s="27">
        <f>E51+E52+E53</f>
        <v>4.95</v>
      </c>
      <c r="F50" s="27">
        <f>F51+F52+F53</f>
        <v>29.4</v>
      </c>
      <c r="G50" s="31">
        <f t="shared" si="0"/>
        <v>593.93939393939388</v>
      </c>
      <c r="H50" s="31">
        <f t="shared" si="1"/>
        <v>24.45</v>
      </c>
      <c r="I50" s="31">
        <f t="shared" si="2"/>
        <v>1920.2020202020201</v>
      </c>
      <c r="J50" s="81"/>
    </row>
    <row r="51" spans="1:10" ht="12.95" customHeight="1">
      <c r="A51" s="2" t="s">
        <v>50</v>
      </c>
      <c r="B51" s="3" t="s">
        <v>30</v>
      </c>
      <c r="C51" s="4" t="s">
        <v>62</v>
      </c>
      <c r="D51" s="24">
        <v>0.4</v>
      </c>
      <c r="E51" s="24">
        <f>D51/4*1</f>
        <v>0.1</v>
      </c>
      <c r="F51" s="22">
        <v>0.6</v>
      </c>
      <c r="G51" s="25">
        <f t="shared" si="0"/>
        <v>599.99999999999989</v>
      </c>
      <c r="H51" s="25">
        <f t="shared" si="1"/>
        <v>0.5</v>
      </c>
      <c r="I51" s="25">
        <f t="shared" si="2"/>
        <v>99899.999999999985</v>
      </c>
      <c r="J51" s="81"/>
    </row>
    <row r="52" spans="1:10" ht="12.95" customHeight="1">
      <c r="A52" s="2" t="s">
        <v>51</v>
      </c>
      <c r="B52" s="3" t="s">
        <v>180</v>
      </c>
      <c r="C52" s="4" t="s">
        <v>62</v>
      </c>
      <c r="D52" s="24">
        <v>11.5</v>
      </c>
      <c r="E52" s="24">
        <f>D52/4*1</f>
        <v>2.875</v>
      </c>
      <c r="F52" s="22">
        <v>0.2</v>
      </c>
      <c r="G52" s="25">
        <f t="shared" si="0"/>
        <v>6.9565217391304346</v>
      </c>
      <c r="H52" s="25">
        <f t="shared" si="1"/>
        <v>-2.6749999999999998</v>
      </c>
      <c r="I52" s="25">
        <f t="shared" si="2"/>
        <v>3378.260869565217</v>
      </c>
      <c r="J52" s="81"/>
    </row>
    <row r="53" spans="1:10" ht="12.95" customHeight="1">
      <c r="A53" s="2" t="s">
        <v>52</v>
      </c>
      <c r="B53" s="3" t="s">
        <v>56</v>
      </c>
      <c r="C53" s="4" t="s">
        <v>62</v>
      </c>
      <c r="D53" s="28">
        <f>D54+D55+D56+D57+D58</f>
        <v>7.9</v>
      </c>
      <c r="E53" s="28">
        <f>E54+E55+E56+E57+E58</f>
        <v>1.9750000000000001</v>
      </c>
      <c r="F53" s="28">
        <f>F54+F55+F56+F57+F58</f>
        <v>28.599999999999998</v>
      </c>
      <c r="G53" s="25">
        <f t="shared" si="0"/>
        <v>1448.1012658227846</v>
      </c>
      <c r="H53" s="25">
        <f t="shared" si="1"/>
        <v>26.624999999999996</v>
      </c>
      <c r="I53" s="25">
        <f t="shared" si="2"/>
        <v>4963.2911392405067</v>
      </c>
      <c r="J53" s="81"/>
    </row>
    <row r="54" spans="1:10" ht="12.95" customHeight="1">
      <c r="A54" s="2" t="s">
        <v>317</v>
      </c>
      <c r="B54" s="3" t="s">
        <v>55</v>
      </c>
      <c r="C54" s="4" t="s">
        <v>62</v>
      </c>
      <c r="D54" s="24">
        <v>3.7</v>
      </c>
      <c r="E54" s="24">
        <f>D54/4*1</f>
        <v>0.92500000000000004</v>
      </c>
      <c r="F54" s="22">
        <v>0</v>
      </c>
      <c r="G54" s="25">
        <f t="shared" si="0"/>
        <v>0</v>
      </c>
      <c r="H54" s="25">
        <f t="shared" si="1"/>
        <v>-0.92500000000000004</v>
      </c>
      <c r="I54" s="25">
        <v>0</v>
      </c>
      <c r="J54" s="81"/>
    </row>
    <row r="55" spans="1:10" ht="12.95" customHeight="1">
      <c r="A55" s="2" t="s">
        <v>318</v>
      </c>
      <c r="B55" s="3" t="s">
        <v>72</v>
      </c>
      <c r="C55" s="4" t="s">
        <v>62</v>
      </c>
      <c r="D55" s="24">
        <v>0.3</v>
      </c>
      <c r="E55" s="24">
        <f t="shared" ref="E55:E57" si="7">D55/4*1</f>
        <v>7.4999999999999997E-2</v>
      </c>
      <c r="F55" s="22">
        <v>0.4</v>
      </c>
      <c r="G55" s="25">
        <f t="shared" si="0"/>
        <v>533.33333333333337</v>
      </c>
      <c r="H55" s="25">
        <f t="shared" si="1"/>
        <v>0.32500000000000001</v>
      </c>
      <c r="I55" s="25">
        <f t="shared" si="2"/>
        <v>133233.33333333331</v>
      </c>
      <c r="J55" s="81"/>
    </row>
    <row r="56" spans="1:10" ht="12.95" customHeight="1">
      <c r="A56" s="2" t="s">
        <v>319</v>
      </c>
      <c r="B56" s="3" t="s">
        <v>17</v>
      </c>
      <c r="C56" s="4" t="s">
        <v>62</v>
      </c>
      <c r="D56" s="24">
        <v>0.2</v>
      </c>
      <c r="E56" s="24">
        <f t="shared" si="7"/>
        <v>0.05</v>
      </c>
      <c r="F56" s="22">
        <v>0.1</v>
      </c>
      <c r="G56" s="25">
        <f t="shared" si="0"/>
        <v>200</v>
      </c>
      <c r="H56" s="25">
        <f t="shared" si="1"/>
        <v>0.05</v>
      </c>
      <c r="I56" s="25">
        <f t="shared" si="2"/>
        <v>199900</v>
      </c>
      <c r="J56" s="81"/>
    </row>
    <row r="57" spans="1:10" ht="12.95" customHeight="1">
      <c r="A57" s="2" t="s">
        <v>320</v>
      </c>
      <c r="B57" s="3" t="s">
        <v>32</v>
      </c>
      <c r="C57" s="4" t="s">
        <v>62</v>
      </c>
      <c r="D57" s="24">
        <v>1.6</v>
      </c>
      <c r="E57" s="24">
        <f t="shared" si="7"/>
        <v>0.4</v>
      </c>
      <c r="F57" s="22">
        <v>0.9</v>
      </c>
      <c r="G57" s="25">
        <f t="shared" si="0"/>
        <v>225</v>
      </c>
      <c r="H57" s="25">
        <f t="shared" si="1"/>
        <v>0.5</v>
      </c>
      <c r="I57" s="25">
        <f t="shared" si="2"/>
        <v>24900</v>
      </c>
      <c r="J57" s="81"/>
    </row>
    <row r="58" spans="1:10" ht="12.95" customHeight="1">
      <c r="A58" s="2" t="s">
        <v>321</v>
      </c>
      <c r="B58" s="3" t="s">
        <v>169</v>
      </c>
      <c r="C58" s="4" t="s">
        <v>62</v>
      </c>
      <c r="D58" s="28">
        <f>D59+D60</f>
        <v>2.1</v>
      </c>
      <c r="E58" s="28">
        <f>E59+E60</f>
        <v>0.52500000000000002</v>
      </c>
      <c r="F58" s="28">
        <f>F59+F60</f>
        <v>27.2</v>
      </c>
      <c r="G58" s="25">
        <f t="shared" si="0"/>
        <v>5180.9523809523807</v>
      </c>
      <c r="H58" s="25">
        <f t="shared" si="1"/>
        <v>26.675000000000001</v>
      </c>
      <c r="I58" s="25">
        <f t="shared" si="2"/>
        <v>18947.61904761905</v>
      </c>
      <c r="J58" s="81"/>
    </row>
    <row r="59" spans="1:10" ht="12.95" customHeight="1">
      <c r="A59" s="2"/>
      <c r="B59" s="3" t="s">
        <v>104</v>
      </c>
      <c r="C59" s="4" t="s">
        <v>62</v>
      </c>
      <c r="D59" s="24">
        <v>2.1</v>
      </c>
      <c r="E59" s="24">
        <f>D59/4*1</f>
        <v>0.52500000000000002</v>
      </c>
      <c r="F59" s="22">
        <v>1</v>
      </c>
      <c r="G59" s="25">
        <f t="shared" si="0"/>
        <v>190.47619047619045</v>
      </c>
      <c r="H59" s="25">
        <f t="shared" si="1"/>
        <v>0.47499999999999998</v>
      </c>
      <c r="I59" s="25">
        <f t="shared" si="2"/>
        <v>18947.619047619046</v>
      </c>
      <c r="J59" s="81"/>
    </row>
    <row r="60" spans="1:10" ht="12.95" customHeight="1">
      <c r="A60" s="2"/>
      <c r="B60" s="3" t="s">
        <v>186</v>
      </c>
      <c r="C60" s="4" t="s">
        <v>62</v>
      </c>
      <c r="D60" s="25">
        <v>0</v>
      </c>
      <c r="E60" s="24">
        <f>D60/4*1</f>
        <v>0</v>
      </c>
      <c r="F60" s="22">
        <v>26.2</v>
      </c>
      <c r="G60" s="25">
        <v>0</v>
      </c>
      <c r="H60" s="25">
        <f t="shared" si="1"/>
        <v>26.2</v>
      </c>
      <c r="I60" s="25">
        <f t="shared" si="2"/>
        <v>-100</v>
      </c>
      <c r="J60" s="81"/>
    </row>
    <row r="61" spans="1:10" ht="12.95" customHeight="1">
      <c r="A61" s="98" t="s">
        <v>74</v>
      </c>
      <c r="B61" s="99" t="s">
        <v>322</v>
      </c>
      <c r="C61" s="91" t="s">
        <v>62</v>
      </c>
      <c r="D61" s="27">
        <f>D12+D37</f>
        <v>5559.23</v>
      </c>
      <c r="E61" s="27">
        <f>E12+E37</f>
        <v>1389.8074999999999</v>
      </c>
      <c r="F61" s="27">
        <f>F12+F37</f>
        <v>1194.5000000000002</v>
      </c>
      <c r="G61" s="31">
        <f t="shared" si="0"/>
        <v>85.947154551979338</v>
      </c>
      <c r="H61" s="31">
        <f t="shared" si="1"/>
        <v>-195.30749999999966</v>
      </c>
      <c r="I61" s="31">
        <f t="shared" si="2"/>
        <v>-92.804758932442084</v>
      </c>
      <c r="J61" s="81"/>
    </row>
    <row r="62" spans="1:10" ht="12.95" customHeight="1">
      <c r="A62" s="98" t="s">
        <v>75</v>
      </c>
      <c r="B62" s="99" t="s">
        <v>288</v>
      </c>
      <c r="C62" s="91" t="s">
        <v>62</v>
      </c>
      <c r="D62" s="21">
        <f>D63-D61</f>
        <v>0.87000000000080036</v>
      </c>
      <c r="E62" s="21">
        <f>E63-E61</f>
        <v>0.21750000000020009</v>
      </c>
      <c r="F62" s="21">
        <f>F63-F61</f>
        <v>-123.20000000000027</v>
      </c>
      <c r="G62" s="31">
        <f t="shared" si="0"/>
        <v>-56643.678160867559</v>
      </c>
      <c r="H62" s="31">
        <f t="shared" si="1"/>
        <v>-123.41750000000047</v>
      </c>
      <c r="I62" s="31">
        <f t="shared" si="2"/>
        <v>45877.011494210579</v>
      </c>
      <c r="J62" s="81"/>
    </row>
    <row r="63" spans="1:10" ht="12.95" customHeight="1">
      <c r="A63" s="102" t="s">
        <v>79</v>
      </c>
      <c r="B63" s="99" t="s">
        <v>57</v>
      </c>
      <c r="C63" s="91" t="s">
        <v>62</v>
      </c>
      <c r="D63" s="26">
        <v>5560.1</v>
      </c>
      <c r="E63" s="26">
        <f>D63/4*1</f>
        <v>1390.0250000000001</v>
      </c>
      <c r="F63" s="21">
        <v>1071.3</v>
      </c>
      <c r="G63" s="31">
        <f t="shared" si="0"/>
        <v>77.070556284958897</v>
      </c>
      <c r="H63" s="31">
        <f t="shared" si="1"/>
        <v>-318.72500000000014</v>
      </c>
      <c r="I63" s="31">
        <f t="shared" si="2"/>
        <v>-92.805884786244846</v>
      </c>
      <c r="J63" s="81"/>
    </row>
    <row r="64" spans="1:10" ht="12.95" customHeight="1">
      <c r="A64" s="102" t="s">
        <v>81</v>
      </c>
      <c r="B64" s="99" t="s">
        <v>146</v>
      </c>
      <c r="C64" s="91" t="s">
        <v>80</v>
      </c>
      <c r="D64" s="26">
        <v>369.3</v>
      </c>
      <c r="E64" s="26">
        <f>D64/4*1</f>
        <v>92.325000000000003</v>
      </c>
      <c r="F64" s="21">
        <v>71.900000000000006</v>
      </c>
      <c r="G64" s="31">
        <f t="shared" si="0"/>
        <v>77.877064717032226</v>
      </c>
      <c r="H64" s="31">
        <f t="shared" si="1"/>
        <v>-20.424999999999997</v>
      </c>
      <c r="I64" s="31">
        <f t="shared" si="2"/>
        <v>8.3130246412131044</v>
      </c>
      <c r="J64" s="81"/>
    </row>
    <row r="65" spans="1:10" ht="12.95" customHeight="1">
      <c r="A65" s="113" t="s">
        <v>131</v>
      </c>
      <c r="B65" s="114" t="s">
        <v>291</v>
      </c>
      <c r="C65" s="91" t="s">
        <v>82</v>
      </c>
      <c r="D65" s="83">
        <v>9.27</v>
      </c>
      <c r="E65" s="83">
        <v>9.27</v>
      </c>
      <c r="F65" s="29">
        <v>9.27</v>
      </c>
      <c r="G65" s="31">
        <f t="shared" si="0"/>
        <v>100</v>
      </c>
      <c r="H65" s="31">
        <f t="shared" si="1"/>
        <v>0</v>
      </c>
      <c r="I65" s="31">
        <f t="shared" si="2"/>
        <v>978.74865156418559</v>
      </c>
      <c r="J65" s="81"/>
    </row>
    <row r="66" spans="1:10" ht="12.95" customHeight="1">
      <c r="A66" s="113"/>
      <c r="B66" s="114"/>
      <c r="C66" s="91" t="s">
        <v>80</v>
      </c>
      <c r="D66" s="26">
        <v>37.700000000000003</v>
      </c>
      <c r="E66" s="26">
        <f>D66/4*1</f>
        <v>9.4250000000000007</v>
      </c>
      <c r="F66" s="21">
        <v>7.35</v>
      </c>
      <c r="G66" s="31">
        <f t="shared" si="0"/>
        <v>77.984084880636601</v>
      </c>
      <c r="H66" s="31">
        <f t="shared" si="1"/>
        <v>-2.0750000000000011</v>
      </c>
      <c r="I66" s="31">
        <f t="shared" si="2"/>
        <v>961.0079575596817</v>
      </c>
      <c r="J66" s="81"/>
    </row>
    <row r="67" spans="1:10" ht="12.95" customHeight="1">
      <c r="A67" s="98" t="s">
        <v>132</v>
      </c>
      <c r="B67" s="99" t="s">
        <v>83</v>
      </c>
      <c r="C67" s="91" t="s">
        <v>84</v>
      </c>
      <c r="D67" s="29">
        <f t="shared" ref="D67" si="8">D63/D64</f>
        <v>15.055781207690226</v>
      </c>
      <c r="E67" s="29">
        <f>E63/E64</f>
        <v>15.055781207690226</v>
      </c>
      <c r="F67" s="29">
        <f>F63/F64</f>
        <v>14.899860917941584</v>
      </c>
      <c r="G67" s="31">
        <f t="shared" si="0"/>
        <v>98.964382600957308</v>
      </c>
      <c r="H67" s="31">
        <f t="shared" si="1"/>
        <v>-0.15592028974864114</v>
      </c>
      <c r="I67" s="31">
        <f t="shared" si="2"/>
        <v>564.19668710994404</v>
      </c>
      <c r="J67" s="81"/>
    </row>
    <row r="68" spans="1:10" ht="12.95" customHeight="1">
      <c r="A68" s="89"/>
      <c r="B68" s="11"/>
      <c r="C68" s="89"/>
      <c r="D68" s="89"/>
      <c r="E68" s="115"/>
      <c r="F68" s="115"/>
      <c r="G68" s="115"/>
      <c r="H68" s="90"/>
      <c r="I68" s="89"/>
    </row>
    <row r="69" spans="1:10" ht="12.95" customHeight="1"/>
    <row r="70" spans="1:10" ht="12.95" customHeight="1"/>
    <row r="71" spans="1:10" ht="12.95" customHeight="1"/>
    <row r="72" spans="1:10" ht="12.95" customHeight="1"/>
    <row r="73" spans="1:10" ht="12.95" customHeight="1"/>
    <row r="74" spans="1:10" ht="12.95" customHeight="1"/>
    <row r="75" spans="1:10" ht="12.95" customHeight="1"/>
    <row r="76" spans="1:10" ht="12.95" customHeight="1">
      <c r="A76" s="88"/>
    </row>
    <row r="77" spans="1:10" ht="12.95" customHeight="1">
      <c r="A77" s="88"/>
    </row>
    <row r="78" spans="1:10" ht="12.95" customHeight="1">
      <c r="A78" s="88"/>
    </row>
    <row r="79" spans="1:10" ht="12.95" customHeight="1">
      <c r="A79" s="88"/>
    </row>
    <row r="80" spans="1:10" ht="12.95" customHeight="1"/>
    <row r="81" spans="1:1" ht="12.95" customHeight="1">
      <c r="A81" s="88"/>
    </row>
    <row r="82" spans="1:1" ht="12.95" customHeight="1"/>
    <row r="83" spans="1:1" ht="12.95" customHeight="1"/>
    <row r="84" spans="1:1" ht="12.95" customHeight="1">
      <c r="A84" s="88"/>
    </row>
    <row r="85" spans="1:1" ht="12.95" customHeight="1"/>
    <row r="86" spans="1:1" ht="12.95" customHeight="1"/>
    <row r="87" spans="1:1" ht="12.95" customHeight="1"/>
    <row r="88" spans="1:1" ht="12.95" customHeight="1"/>
    <row r="89" spans="1:1" ht="12.95" customHeight="1">
      <c r="A89" s="88"/>
    </row>
    <row r="90" spans="1:1" ht="12.95" customHeight="1">
      <c r="A90" s="88"/>
    </row>
    <row r="91" spans="1:1" ht="12.95" customHeight="1">
      <c r="A91" s="88"/>
    </row>
    <row r="92" spans="1:1" ht="12.95" customHeight="1">
      <c r="A92" s="88"/>
    </row>
    <row r="93" spans="1:1" ht="12.95" customHeight="1">
      <c r="A93" s="88"/>
    </row>
    <row r="94" spans="1:1" ht="12.95" customHeight="1">
      <c r="A94" s="88"/>
    </row>
    <row r="95" spans="1:1" ht="12.95" customHeight="1">
      <c r="A95" s="88"/>
    </row>
    <row r="96" spans="1:1" ht="12.95" customHeight="1">
      <c r="A96" s="88"/>
    </row>
    <row r="97" spans="1:1" ht="12.95" customHeight="1">
      <c r="A97" s="88"/>
    </row>
    <row r="98" spans="1:1" ht="12.95" customHeight="1"/>
    <row r="99" spans="1:1" ht="12.95" customHeight="1"/>
    <row r="100" spans="1:1" ht="12.95" customHeight="1"/>
    <row r="101" spans="1:1" ht="12.95" customHeight="1"/>
    <row r="102" spans="1:1" ht="12.95" customHeight="1">
      <c r="A102" s="88"/>
    </row>
    <row r="103" spans="1:1" ht="12.95" customHeight="1"/>
    <row r="104" spans="1:1" ht="12.95" customHeight="1"/>
    <row r="105" spans="1:1" ht="12.95" customHeight="1">
      <c r="A105" s="88"/>
    </row>
    <row r="106" spans="1:1" ht="12.95" customHeight="1">
      <c r="A106" s="88"/>
    </row>
    <row r="107" spans="1:1" ht="12.95" customHeight="1">
      <c r="A107" s="88"/>
    </row>
    <row r="108" spans="1:1" ht="12.95" customHeight="1">
      <c r="A108" s="88"/>
    </row>
    <row r="109" spans="1:1" ht="12.95" customHeight="1"/>
    <row r="110" spans="1:1" ht="12.95" customHeight="1"/>
    <row r="111" spans="1:1" ht="12.95" customHeight="1"/>
    <row r="112" spans="1:1" ht="12.95" customHeight="1"/>
    <row r="114" spans="1:1">
      <c r="A114" s="88"/>
    </row>
    <row r="115" spans="1:1">
      <c r="A115" s="88"/>
    </row>
    <row r="116" spans="1:1">
      <c r="A116" s="88"/>
    </row>
  </sheetData>
  <mergeCells count="5">
    <mergeCell ref="H11:I11"/>
    <mergeCell ref="A9:J9"/>
    <mergeCell ref="A65:A66"/>
    <mergeCell ref="B65:B66"/>
    <mergeCell ref="E68:G68"/>
  </mergeCells>
  <pageMargins left="0.7" right="0.7" top="0.2" bottom="0.2" header="0.16" footer="0.16"/>
  <pageSetup paperSize="9" scale="92" orientation="portrait" verticalDpi="0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Тар. сметы (пит.вода)</vt:lpstr>
      <vt:lpstr>Тар. сметы (стоки)</vt:lpstr>
      <vt:lpstr>Тар. смета (тех. вода)</vt:lpstr>
      <vt:lpstr>'Тар. сметы (пит.вода)'!Область_печати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2018-06-19T04:46:48Z</dcterms:modified>
</cp:coreProperties>
</file>