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240" windowHeight="12525"/>
  </bookViews>
  <sheets>
    <sheet name="приложение 4" sheetId="1" r:id="rId1"/>
    <sheet name="приложение 4 продолжение" sheetId="2" r:id="rId2"/>
  </sheets>
  <definedNames>
    <definedName name="_xlnm.Print_Titles" localSheetId="0">'приложение 4'!$20:$22</definedName>
    <definedName name="_xlnm.Print_Area" localSheetId="0">'приложение 4'!$A$1:$S$83</definedName>
  </definedNames>
  <calcPr calcId="124519"/>
</workbook>
</file>

<file path=xl/calcChain.xml><?xml version="1.0" encoding="utf-8"?>
<calcChain xmlns="http://schemas.openxmlformats.org/spreadsheetml/2006/main">
  <c r="G45" i="1"/>
  <c r="G47"/>
  <c r="J72"/>
  <c r="J71"/>
  <c r="G65"/>
  <c r="G63"/>
  <c r="J57"/>
  <c r="J25"/>
  <c r="G68"/>
  <c r="H68"/>
  <c r="I68"/>
  <c r="J68"/>
  <c r="F68"/>
  <c r="J26"/>
  <c r="I65"/>
  <c r="I47"/>
  <c r="I45"/>
  <c r="I63" l="1"/>
  <c r="H71"/>
  <c r="G76"/>
  <c r="H76"/>
  <c r="I76"/>
  <c r="J76"/>
  <c r="F76"/>
  <c r="J73"/>
  <c r="I75"/>
  <c r="I73" s="1"/>
  <c r="H75"/>
  <c r="H73" s="1"/>
  <c r="G75"/>
  <c r="G73" s="1"/>
  <c r="F75"/>
  <c r="F73" s="1"/>
  <c r="J70"/>
  <c r="J69"/>
  <c r="F71"/>
  <c r="H63"/>
  <c r="J63"/>
  <c r="F63"/>
  <c r="H62"/>
  <c r="J62" s="1"/>
  <c r="H61"/>
  <c r="J61" s="1"/>
  <c r="I60"/>
  <c r="J60" s="1"/>
  <c r="H60"/>
  <c r="H59"/>
  <c r="J59" s="1"/>
  <c r="I58"/>
  <c r="I57" s="1"/>
  <c r="H58"/>
  <c r="H57" s="1"/>
  <c r="F62"/>
  <c r="F61"/>
  <c r="G60"/>
  <c r="F60"/>
  <c r="F59"/>
  <c r="G58"/>
  <c r="G57" s="1"/>
  <c r="F58"/>
  <c r="F57" s="1"/>
  <c r="G50"/>
  <c r="H50"/>
  <c r="I50"/>
  <c r="J50"/>
  <c r="F50"/>
  <c r="I49"/>
  <c r="H49"/>
  <c r="I48"/>
  <c r="I46" s="1"/>
  <c r="H48"/>
  <c r="H46" s="1"/>
  <c r="G49"/>
  <c r="F49"/>
  <c r="G48"/>
  <c r="F48"/>
  <c r="F46" s="1"/>
  <c r="J46"/>
  <c r="G36"/>
  <c r="F36"/>
  <c r="F55" l="1"/>
  <c r="H83"/>
  <c r="F83"/>
  <c r="G83"/>
  <c r="I83"/>
  <c r="G46"/>
  <c r="H44"/>
  <c r="I43"/>
  <c r="H43"/>
  <c r="I41"/>
  <c r="H41"/>
  <c r="H40"/>
  <c r="J40" s="1"/>
  <c r="J36" s="1"/>
  <c r="J55" s="1"/>
  <c r="I37"/>
  <c r="H37"/>
  <c r="G33"/>
  <c r="H33"/>
  <c r="F33"/>
  <c r="G25"/>
  <c r="H25"/>
  <c r="I25"/>
  <c r="F25"/>
  <c r="H36" l="1"/>
  <c r="H55" s="1"/>
  <c r="H84" s="1"/>
  <c r="I36"/>
  <c r="I55" s="1"/>
  <c r="G55"/>
  <c r="J83"/>
  <c r="I33"/>
  <c r="O83" l="1"/>
  <c r="S83" l="1"/>
  <c r="M83"/>
  <c r="N83"/>
  <c r="P83"/>
  <c r="Q83"/>
  <c r="R83"/>
</calcChain>
</file>

<file path=xl/sharedStrings.xml><?xml version="1.0" encoding="utf-8"?>
<sst xmlns="http://schemas.openxmlformats.org/spreadsheetml/2006/main" count="241" uniqueCount="164">
  <si>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</si>
  <si>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</si>
  <si>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</si>
  <si>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</si>
  <si>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</si>
  <si>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</si>
  <si>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</si>
  <si>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</si>
  <si>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</si>
  <si>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</si>
  <si>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</si>
  <si>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</si>
  <si>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</si>
  <si>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</si>
  <si>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</si>
  <si>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</si>
  <si>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</si>
  <si>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</si>
  <si>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</si>
  <si>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</si>
  <si>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1.1.</t>
  </si>
  <si>
    <t>Продолжение Приложения № 4 к Правилам</t>
  </si>
  <si>
    <t>утверждения инвестиционных программ </t>
  </si>
  <si>
    <t>(проектов) субъекта естественной  </t>
  </si>
  <si>
    <t>монополии, их корректировки,   </t>
  </si>
  <si>
    <t>а также проведения анализа    </t>
  </si>
  <si>
    <t>информации об их исполнении      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</si>
  <si>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</si>
  <si>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</si>
  <si>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</si>
  <si>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</si>
  <si>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</si>
  <si>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</si>
  <si>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</si>
  <si>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</si>
  <si>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</si>
  <si>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…..</t>
  </si>
  <si>
    <t>ГКП "Костанай-Су" акимата города Костаная ГУ "Отдел жилищно-коммунального хозяйства, пассажирского транспорта и автомобильных дорог акимата города Костаная"</t>
  </si>
  <si>
    <t>    наименование субъекта естественной монополии</t>
  </si>
  <si>
    <t>кем утвержден(а) программа (проект) (дата, номер приказа):</t>
  </si>
  <si>
    <t>Услуги по подаче воды по магистральным трубопроводам и распределительным сетям (вода питьевая)</t>
  </si>
  <si>
    <t>1.2.</t>
  </si>
  <si>
    <t>1.3.</t>
  </si>
  <si>
    <t>Услуги по отводу и очистке сточных вод</t>
  </si>
  <si>
    <t>№       п/п</t>
  </si>
  <si>
    <r>
      <t>Показатели эффективности, надежности и качества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</si>
  <si>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2</t>
    </r>
    <r>
      <rPr>
        <sz val="10"/>
        <color theme="1"/>
        <rFont val="Times New Roman"/>
        <family val="1"/>
        <charset val="204"/>
      </rPr>
      <t xml:space="preserve"> Показатели заполняются иными показателями с учетом специфики отрасли</t>
    </r>
  </si>
  <si>
    <t>-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</si>
  <si>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</si>
  <si>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</si>
  <si>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СМР</t>
  </si>
  <si>
    <r>
      <rPr>
        <u/>
        <sz val="9"/>
        <rFont val="Times New Roman"/>
        <family val="1"/>
        <charset val="204"/>
      </rPr>
      <t>вид деятельности:</t>
    </r>
    <r>
      <rPr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жизнеобеспечение города Костаная в сфере оказания услуг водоснабжения и водоотведения</t>
    </r>
  </si>
  <si>
    <t>1.4.</t>
  </si>
  <si>
    <t>1.5.</t>
  </si>
  <si>
    <t>1.6.</t>
  </si>
  <si>
    <t>Итого по услуге водоснабжения (питьевая вода)</t>
  </si>
  <si>
    <t>Итого по услуге водоотведения</t>
  </si>
  <si>
    <t>1.7.</t>
  </si>
  <si>
    <t xml:space="preserve">ПСД </t>
  </si>
  <si>
    <t xml:space="preserve">Оборудование </t>
  </si>
  <si>
    <t>шт</t>
  </si>
  <si>
    <t>км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</si>
  <si>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</si>
  <si>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</si>
  <si>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</si>
  <si>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</si>
  <si>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</si>
  <si>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</si>
  <si>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</si>
  <si>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</si>
  <si>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</si>
  <si>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ПСД</t>
  </si>
  <si>
    <t>1.8.</t>
  </si>
  <si>
    <t>1.18.</t>
  </si>
  <si>
    <t>1.19.</t>
  </si>
  <si>
    <t>1.20.</t>
  </si>
  <si>
    <t>Реконструкция водопровода по улице Комарова  в границах улиц Баймагамбетова- Рудненская</t>
  </si>
  <si>
    <t>Всего на 2024 год</t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</si>
  <si>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23 февраля 2024 года № 51-ОД и Управления энергетики и жилищно-коммунального хозяйства акимата Костанайской области от 01 марта 2024 года №35-ОД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</si>
  <si>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23.12.2024 года</t>
    </r>
  </si>
  <si>
    <t>Реконструкция здания административно-бытового корпуса и галереи на территории водоочистных сооружений расположенного по адресу: Костанайская область, город Костанай, проспект Абая, 19</t>
  </si>
  <si>
    <t>Реконструкция водопровода по улице Пролетарской в границах улиц Баймагамбетова-Пролетарская,82 г.Костанай</t>
  </si>
  <si>
    <t>Реконструкция водопровода ул.В.Интернационалистов в границах улиц Карбышева-Арыстанбекова, г.Костанай</t>
  </si>
  <si>
    <t>Реконструкция водопровода по ул.Сибирская в границах проспекта Абая - улица Джамбула, г.Костанай</t>
  </si>
  <si>
    <t xml:space="preserve">Реконструкция водопровода Д-400 мм по улице Волынова в границах ул. Генерала Арыстанбекова-Карбышева, г.Костанай </t>
  </si>
  <si>
    <t>Реконструкция водопровода по улице Хакимжановой в границах улиц Баймагамбетова-Джамбула, г.Костанай</t>
  </si>
  <si>
    <t>Строительство здания модульного типа для производства дезинфектанта ГКП "Костанай-Су"</t>
  </si>
  <si>
    <t>м2</t>
  </si>
  <si>
    <t>м3</t>
  </si>
  <si>
    <t>Реконструкция водопровода Д-400 по ул. Я.Гашека в границах ул. В.Чкалова - Котельная №3 г.Костанай</t>
  </si>
  <si>
    <t>Техника</t>
  </si>
  <si>
    <t>Частотный преобразователь и комплектующие к ней</t>
  </si>
  <si>
    <t xml:space="preserve">Насос скважинный Wilo </t>
  </si>
  <si>
    <t xml:space="preserve">Преобразователь расхода электромагнитный ПРЭМ-80 </t>
  </si>
  <si>
    <t>Установка обеззараживания воды и стоков-мембранного биполярного электролиза на 350кг активного хлора в сутки в модульном исполнении согласно технической спецификации,  (ОС)</t>
  </si>
  <si>
    <t>Ремонт насосного агрегата</t>
  </si>
  <si>
    <t>Аппарат для пайки полиэтиленовых труб Д 350-630 (водопровод)</t>
  </si>
  <si>
    <t>ГНБ работы Д-63(факт)</t>
  </si>
  <si>
    <t>ГНБ работы Д-110(факт)</t>
  </si>
  <si>
    <t>ГНБ работы Д-160(факт)</t>
  </si>
  <si>
    <t>Прицеп ЧМЗАП 8358 по спецификации 013-ПГБ2</t>
  </si>
  <si>
    <t>Автомобиль цельнометаллический, грузопассажирский фургон (Цельномет, фургон, 7 мест, ГУР, 4х4)</t>
  </si>
  <si>
    <t>Трактор Беларус - 920  с погрузчиком универсальным и ковшом 0,8 м3</t>
  </si>
  <si>
    <t>1.21.</t>
  </si>
  <si>
    <t>ед.</t>
  </si>
  <si>
    <t>Тех. обследование</t>
  </si>
  <si>
    <t>Реконструкция водопровода по улице Хакимжановой в границах улиц Баймагамбетова-Джамбула, г.Костанай Д-300</t>
  </si>
  <si>
    <t>Реконструкция технологии обеззараживания питьевой воды с устройством модульной установки и применением  мембранных биполярных электролизеров ГКП «Костанай-Су»</t>
  </si>
  <si>
    <t>Реконструкция здания АБК с обустройством входной группы "ГКП Костанай-Су"</t>
  </si>
  <si>
    <t>Техническое обследование территории "Благоустройство к зданию АБК, расположенного по адресу: пр. Абая, 19 в г. Костанае"</t>
  </si>
  <si>
    <t>м4</t>
  </si>
  <si>
    <t>"Реконструкция второй нитки напорного канализационного коллектора до накопителя испарителя сточных вод с реконструкцией камер переключения на земляных отстойниках, участок 0-14 г. Костанай. Корректировка", Д-1000</t>
  </si>
  <si>
    <t>Реконструкция канализационного коллектора расположенного 1-й проезд Лермонтова в границах ул. Лермонтова - Заводская, по ул. Заводская в границах 1 проезд Лермонтова - ул. Набережная, г. Костанай,  Д-500</t>
  </si>
  <si>
    <t>Реконструкция самотечного канализационного коллектора по улице Летунова в границах улиц Тәуелсіздік  – Пушкина, по улице Пушкина в границах улиц Летунова – 1 Мая, г.Костанай Д-500 мм.</t>
  </si>
  <si>
    <t>Реконструкция КНС №2 ГКП "Костанай-Су"</t>
  </si>
  <si>
    <t xml:space="preserve">Реконструкция канализационного коллектора  через СШ№11 до ул.Лермонтова, г.Костанай 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</si>
  <si>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</si>
  <si>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</si>
  <si>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</si>
  <si>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</si>
  <si>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</si>
  <si>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</si>
  <si>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</si>
  <si>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</si>
  <si>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</si>
  <si>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Технология биологической реабилитации водоемов накопителей сточных вод</t>
  </si>
  <si>
    <t>70млн</t>
  </si>
  <si>
    <t>Реконструкция самотечного канализационного коллектора Д-500 мм по ул.1 Мая в границах улиц Тауелсиздик-Победы, г.Костанай</t>
  </si>
  <si>
    <t>Реконструкция кровли производственных помещений, гаража ГКП «Костанай-Су»</t>
  </si>
  <si>
    <t>Реконструкция самотечного коллектора по улице Гоголя в границах улиц Баймагамбетова-пр.Абая, г.Костанай. Корректировка</t>
  </si>
  <si>
    <t>Оборудование</t>
  </si>
  <si>
    <t xml:space="preserve">Пневматическое перекрытие Д150-400мм с двойным уплотнением </t>
  </si>
  <si>
    <t xml:space="preserve">Пневматическое перекрытие Д300-800мм с двойным уплотнением </t>
  </si>
  <si>
    <t>Погружной канализационный насос Flygt NZ 3312/22-670 мощностью 140 кВт, 400В, 50 Гц, включая датчик FLS и 20 метров силового\контрольного кабеля</t>
  </si>
  <si>
    <t>Погружной канализационный насос Flygt NZ 3315 SA23-048 мощностью 75 kW, в комплекте с контрольно-силовым кабелем и многоразовым датчиком утечки FLS, шкафом управления 1 насосом с плавным пуском</t>
  </si>
  <si>
    <t>Снегоход</t>
  </si>
  <si>
    <t>ед</t>
  </si>
  <si>
    <t>Илосос</t>
  </si>
  <si>
    <t>«Реконструкция самотечного канализационного коллектора по улице Летунова в границах улиц Тәуелсіздік  – Пушкина, по улице Пушкина в границах улиц Летунова – 1 Мая, г.Костанай»</t>
  </si>
  <si>
    <t>Реконструкция канализационного коллектора по ул. Алтынсарина - от ул. Тауелсіздік - до ул. Пушкина, г. Костанай</t>
  </si>
  <si>
    <t>Реконструкция электроснабжения КНС №3 ГКП "Костанай-Су"</t>
  </si>
  <si>
    <t xml:space="preserve">Реконструкция КНС №8 ГКП "Костанай-Су" </t>
  </si>
  <si>
    <t>Реконструкция канализационного коллектора  через СШ№11 до ул.Лермонтова, г.Костанай</t>
  </si>
  <si>
    <t>1.31.</t>
  </si>
  <si>
    <t>1.32.</t>
  </si>
  <si>
    <t>1.33.</t>
  </si>
  <si>
    <t>1.34.</t>
  </si>
  <si>
    <t>1.35.</t>
  </si>
  <si>
    <t>1.36.</t>
  </si>
  <si>
    <t>1.37.</t>
  </si>
  <si>
    <t>1.38.</t>
  </si>
  <si>
    <t>1.40.</t>
  </si>
  <si>
    <t>1.41.</t>
  </si>
  <si>
    <t>1.42.</t>
  </si>
  <si>
    <t>1.43.</t>
  </si>
  <si>
    <t>1.44.</t>
  </si>
  <si>
    <t>1.45.</t>
  </si>
  <si>
    <t>1.46.</t>
  </si>
  <si>
    <t>1.47.</t>
  </si>
  <si>
    <t>Планируется увеличение суммы и перенос средств на 2025 год в связи с конркурсами по гос.закупкам, по согласованию с ДКРЕМ</t>
  </si>
  <si>
    <t>Планируется увеличение суммы в связи с увеличением количества аварийных работ по согласованию с ДКРЕМ</t>
  </si>
  <si>
    <t>Планируется перенос средств на 2025 год по согласованию с ДКРЕМ</t>
  </si>
  <si>
    <t>Планируется увеличение суммы в связи с увеличением объемов работ по согласованию с ДКРЕМ</t>
  </si>
  <si>
    <t>Планируется увеличение суммы в связи с конркурсами по гос.закупкам по согласованию с ДКРЕМ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</si>
</sst>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#,##0.000"/>
    <numFmt numFmtId="167" formatCode="0.000"/>
  </numFmts>
  <fonts count="2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36">
    <xf numFmtId="0" fontId="0" fillId="0" borderId="0" xfId="0"/>
    <xf numFmtId="0" fontId="1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16" fontId="13" fillId="0" borderId="2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wrapText="1"/>
    </xf>
    <xf numFmtId="3" fontId="13" fillId="0" borderId="1" xfId="0" applyNumberFormat="1" applyFont="1" applyBorder="1" applyAlignment="1">
      <alignment horizontal="center" vertical="center"/>
    </xf>
    <xf numFmtId="0" fontId="14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2" fillId="0" borderId="1" xfId="0" applyFont="1" applyBorder="1" applyAlignment="1">
      <alignment vertical="center" wrapText="1"/>
    </xf>
    <xf numFmtId="16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wrapText="1"/>
    </xf>
    <xf numFmtId="16" fontId="15" fillId="0" borderId="1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4" fontId="1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164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6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18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wrapText="1"/>
    </xf>
    <xf numFmtId="3" fontId="12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166" fontId="18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16" fontId="11" fillId="2" borderId="2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vertical="center" wrapText="1"/>
    </xf>
    <xf numFmtId="164" fontId="20" fillId="0" borderId="3" xfId="0" applyNumberFormat="1" applyFont="1" applyFill="1" applyBorder="1" applyAlignment="1">
      <alignment vertical="center" wrapText="1"/>
    </xf>
    <xf numFmtId="164" fontId="20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4"/>
  <sheetViews>
    <sheetView tabSelected="1" view="pageBreakPreview" topLeftCell="A67" zoomScale="120" zoomScaleNormal="110" zoomScaleSheetLayoutView="120" workbookViewId="0">
      <selection activeCell="H75" sqref="H75"/>
    </sheetView>
  </sheetViews>
  <sheetFormatPr defaultRowHeight="12"/>
  <cols>
    <col min="1" max="1" width="4.140625" style="10" customWidth="1"/>
    <col min="2" max="2" width="32" style="1" customWidth="1"/>
    <col min="3" max="3" width="4.7109375" style="10" customWidth="1"/>
    <col min="4" max="4" width="6" style="10" customWidth="1"/>
    <col min="5" max="5" width="6.140625" style="10" customWidth="1"/>
    <col min="6" max="7" width="9.140625" style="10" customWidth="1"/>
    <col min="8" max="8" width="9.85546875" style="11" customWidth="1"/>
    <col min="9" max="9" width="8.42578125" style="14" customWidth="1"/>
    <col min="10" max="10" width="11.85546875" style="14" customWidth="1"/>
    <col min="11" max="11" width="21.85546875" style="14" customWidth="1"/>
    <col min="12" max="12" width="6.85546875" style="14" customWidth="1"/>
    <col min="13" max="13" width="8.42578125" style="14" customWidth="1"/>
    <col min="14" max="14" width="7.42578125" style="14" customWidth="1"/>
    <col min="15" max="15" width="8.42578125" style="41" customWidth="1"/>
    <col min="16" max="16" width="9.5703125" style="14" customWidth="1"/>
    <col min="17" max="17" width="7.28515625" style="1" customWidth="1"/>
    <col min="18" max="18" width="7.42578125" style="1" customWidth="1"/>
    <col min="19" max="19" width="7.7109375" style="1" customWidth="1"/>
    <col min="20" max="20" width="12.140625" style="15" bestFit="1" customWidth="1"/>
    <col min="21" max="16384" width="9.140625" style="15"/>
  </cols>
  <sheetData>
    <row r="1" spans="1:19" ht="12.75" customHeight="1">
      <c r="S1" s="64" t="s">
        <v>0</v>
      </c>
    </row>
    <row r="2" spans="1:19" ht="12.75" customHeight="1">
      <c r="S2" s="64" t="s">
        <v>1</v>
      </c>
    </row>
    <row r="3" spans="1:19" ht="12.75" customHeight="1">
      <c r="S3" s="64" t="s">
        <v>2</v>
      </c>
    </row>
    <row r="4" spans="1:19" ht="12.75" customHeight="1">
      <c r="S4" s="64" t="s">
        <v>3</v>
      </c>
    </row>
    <row r="5" spans="1:19" ht="12.75" customHeight="1">
      <c r="S5" s="64" t="s">
        <v>4</v>
      </c>
    </row>
    <row r="6" spans="1:19" ht="3" customHeight="1"/>
    <row r="7" spans="1:19">
      <c r="S7" s="64" t="s">
        <v>5</v>
      </c>
    </row>
    <row r="8" spans="1:19" ht="9" customHeight="1"/>
    <row r="9" spans="1:19">
      <c r="A9" s="116" t="s">
        <v>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ht="14.25" customHeight="1">
      <c r="A10" s="117" t="s">
        <v>48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1:19">
      <c r="A11" s="117" t="s">
        <v>49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1:19">
      <c r="A12" s="117" t="s">
        <v>79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19" ht="7.5" customHeight="1">
      <c r="B13" s="13"/>
      <c r="I13" s="12"/>
      <c r="J13" s="12"/>
      <c r="K13" s="12"/>
      <c r="L13" s="12"/>
      <c r="M13" s="12"/>
      <c r="N13" s="12"/>
      <c r="O13" s="42"/>
      <c r="P13" s="12"/>
      <c r="Q13" s="37"/>
      <c r="R13" s="13"/>
      <c r="S13" s="13"/>
    </row>
    <row r="14" spans="1:19">
      <c r="A14" s="119" t="s">
        <v>37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</row>
    <row r="15" spans="1:19">
      <c r="A15" s="118" t="s">
        <v>38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spans="1:19">
      <c r="A16" s="40" t="s">
        <v>51</v>
      </c>
      <c r="B16" s="16"/>
      <c r="C16" s="17"/>
      <c r="D16" s="17"/>
      <c r="F16" s="17"/>
      <c r="G16" s="17"/>
      <c r="H16" s="18"/>
      <c r="I16" s="19"/>
      <c r="J16" s="19"/>
      <c r="K16" s="19"/>
      <c r="L16" s="19"/>
      <c r="M16" s="19"/>
      <c r="N16" s="19"/>
      <c r="O16" s="43"/>
      <c r="P16" s="19"/>
      <c r="Q16" s="16"/>
      <c r="R16" s="16"/>
      <c r="S16" s="16"/>
    </row>
    <row r="17" spans="1:19" ht="7.5" customHeight="1">
      <c r="B17" s="13"/>
      <c r="I17" s="12"/>
      <c r="J17" s="12"/>
      <c r="K17" s="12"/>
      <c r="L17" s="12"/>
      <c r="M17" s="12"/>
      <c r="N17" s="12"/>
      <c r="O17" s="42"/>
      <c r="P17" s="12"/>
      <c r="Q17" s="37"/>
      <c r="R17" s="13"/>
      <c r="S17" s="13"/>
    </row>
    <row r="18" spans="1:19" ht="15" customHeight="1">
      <c r="A18" s="121" t="s">
        <v>39</v>
      </c>
      <c r="B18" s="121"/>
      <c r="C18" s="121"/>
      <c r="D18" s="121"/>
      <c r="E18" s="123" t="s">
        <v>78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</row>
    <row r="19" spans="1:19" ht="27" customHeight="1">
      <c r="A19" s="122"/>
      <c r="B19" s="122"/>
      <c r="C19" s="122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</row>
    <row r="20" spans="1:19" ht="20.25" customHeight="1">
      <c r="A20" s="124" t="s">
        <v>44</v>
      </c>
      <c r="B20" s="127" t="s">
        <v>7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9"/>
    </row>
    <row r="21" spans="1:19" s="20" customFormat="1" ht="35.25" customHeight="1">
      <c r="A21" s="125"/>
      <c r="B21" s="124" t="s">
        <v>8</v>
      </c>
      <c r="C21" s="124" t="s">
        <v>9</v>
      </c>
      <c r="D21" s="120" t="s">
        <v>10</v>
      </c>
      <c r="E21" s="120"/>
      <c r="F21" s="120" t="s">
        <v>11</v>
      </c>
      <c r="G21" s="120"/>
      <c r="H21" s="130" t="s">
        <v>12</v>
      </c>
      <c r="I21" s="130"/>
      <c r="J21" s="130"/>
      <c r="K21" s="130"/>
      <c r="L21" s="130" t="s">
        <v>13</v>
      </c>
      <c r="M21" s="130"/>
      <c r="N21" s="130"/>
      <c r="O21" s="130"/>
      <c r="P21" s="120" t="s">
        <v>14</v>
      </c>
      <c r="Q21" s="120"/>
      <c r="R21" s="120" t="s">
        <v>15</v>
      </c>
      <c r="S21" s="120"/>
    </row>
    <row r="22" spans="1:19" s="21" customFormat="1" ht="39" customHeight="1">
      <c r="A22" s="126"/>
      <c r="B22" s="126"/>
      <c r="C22" s="126"/>
      <c r="D22" s="27" t="s">
        <v>16</v>
      </c>
      <c r="E22" s="27" t="s">
        <v>17</v>
      </c>
      <c r="F22" s="27" t="s">
        <v>16</v>
      </c>
      <c r="G22" s="27" t="s">
        <v>17</v>
      </c>
      <c r="H22" s="30" t="s">
        <v>16</v>
      </c>
      <c r="I22" s="30" t="s">
        <v>17</v>
      </c>
      <c r="J22" s="30" t="s">
        <v>18</v>
      </c>
      <c r="K22" s="30" t="s">
        <v>19</v>
      </c>
      <c r="L22" s="30" t="s">
        <v>16</v>
      </c>
      <c r="M22" s="39" t="s">
        <v>17</v>
      </c>
      <c r="N22" s="30" t="s">
        <v>18</v>
      </c>
      <c r="O22" s="39" t="s">
        <v>19</v>
      </c>
      <c r="P22" s="30" t="s">
        <v>16</v>
      </c>
      <c r="Q22" s="38" t="s">
        <v>17</v>
      </c>
      <c r="R22" s="27" t="s">
        <v>16</v>
      </c>
      <c r="S22" s="27" t="s">
        <v>17</v>
      </c>
    </row>
    <row r="23" spans="1:19" s="20" customFormat="1" ht="11.25" customHeight="1">
      <c r="A23" s="26">
        <v>1</v>
      </c>
      <c r="B23" s="38">
        <v>2</v>
      </c>
      <c r="C23" s="38">
        <v>3</v>
      </c>
      <c r="D23" s="26">
        <v>4</v>
      </c>
      <c r="E23" s="38">
        <v>5</v>
      </c>
      <c r="F23" s="38">
        <v>6</v>
      </c>
      <c r="G23" s="26">
        <v>7</v>
      </c>
      <c r="H23" s="38">
        <v>8</v>
      </c>
      <c r="I23" s="38">
        <v>9</v>
      </c>
      <c r="J23" s="26">
        <v>10</v>
      </c>
      <c r="K23" s="38">
        <v>11</v>
      </c>
      <c r="L23" s="38">
        <v>12</v>
      </c>
      <c r="M23" s="26">
        <v>13</v>
      </c>
      <c r="N23" s="38">
        <v>14</v>
      </c>
      <c r="O23" s="38">
        <v>15</v>
      </c>
      <c r="P23" s="26">
        <v>16</v>
      </c>
      <c r="Q23" s="38">
        <v>17</v>
      </c>
      <c r="R23" s="38">
        <v>18</v>
      </c>
      <c r="S23" s="26">
        <v>19</v>
      </c>
    </row>
    <row r="24" spans="1:19" ht="18.75" customHeight="1">
      <c r="A24" s="28"/>
      <c r="B24" s="31" t="s">
        <v>40</v>
      </c>
      <c r="C24" s="82"/>
      <c r="D24" s="82"/>
      <c r="E24" s="82"/>
      <c r="F24" s="82"/>
      <c r="G24" s="82"/>
      <c r="H24" s="79"/>
      <c r="I24" s="32"/>
      <c r="J24" s="32"/>
      <c r="K24" s="32"/>
      <c r="L24" s="32"/>
      <c r="M24" s="32"/>
      <c r="N24" s="32"/>
      <c r="O24" s="32"/>
      <c r="P24" s="32"/>
      <c r="Q24" s="33"/>
      <c r="R24" s="33"/>
      <c r="S24" s="33"/>
    </row>
    <row r="25" spans="1:19" ht="14.25" customHeight="1">
      <c r="A25" s="34"/>
      <c r="B25" s="35" t="s">
        <v>58</v>
      </c>
      <c r="C25" s="34"/>
      <c r="D25" s="36"/>
      <c r="E25" s="34"/>
      <c r="F25" s="69">
        <f>F26+F27+F28+F29+F30+F31+F32</f>
        <v>31950.909999999996</v>
      </c>
      <c r="G25" s="69">
        <f t="shared" ref="G25:J25" si="0">G26+G27+G28+G29+G30+G31+G32</f>
        <v>21771.91</v>
      </c>
      <c r="H25" s="69">
        <f t="shared" si="0"/>
        <v>31950.909999999996</v>
      </c>
      <c r="I25" s="69">
        <f t="shared" si="0"/>
        <v>21771.91</v>
      </c>
      <c r="J25" s="69">
        <f t="shared" si="0"/>
        <v>-10179</v>
      </c>
      <c r="K25" s="22"/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</row>
    <row r="26" spans="1:19" ht="59.25" customHeight="1">
      <c r="A26" s="34" t="s">
        <v>20</v>
      </c>
      <c r="B26" s="90" t="s">
        <v>80</v>
      </c>
      <c r="C26" s="79" t="s">
        <v>88</v>
      </c>
      <c r="D26" s="99">
        <v>2086</v>
      </c>
      <c r="E26" s="99">
        <v>2086</v>
      </c>
      <c r="F26" s="88">
        <v>10179</v>
      </c>
      <c r="G26" s="88">
        <v>0</v>
      </c>
      <c r="H26" s="88">
        <v>10179</v>
      </c>
      <c r="I26" s="88">
        <v>0</v>
      </c>
      <c r="J26" s="23">
        <f>I26-H26</f>
        <v>-10179</v>
      </c>
      <c r="K26" s="131" t="s">
        <v>161</v>
      </c>
      <c r="L26" s="24">
        <v>0</v>
      </c>
      <c r="M26" s="24">
        <v>0</v>
      </c>
      <c r="N26" s="24">
        <v>0</v>
      </c>
      <c r="O26" s="29"/>
      <c r="P26" s="24">
        <v>0</v>
      </c>
      <c r="Q26" s="24">
        <v>0</v>
      </c>
      <c r="R26" s="24">
        <v>0</v>
      </c>
      <c r="S26" s="24">
        <v>0</v>
      </c>
    </row>
    <row r="27" spans="1:19" ht="47.25" customHeight="1">
      <c r="A27" s="72" t="s">
        <v>41</v>
      </c>
      <c r="B27" s="89" t="s">
        <v>81</v>
      </c>
      <c r="C27" s="79" t="s">
        <v>61</v>
      </c>
      <c r="D27" s="109">
        <v>0.5</v>
      </c>
      <c r="E27" s="109">
        <v>0.5</v>
      </c>
      <c r="F27" s="88">
        <v>2585.6</v>
      </c>
      <c r="G27" s="88">
        <v>2585.6</v>
      </c>
      <c r="H27" s="88">
        <v>2585.6</v>
      </c>
      <c r="I27" s="88">
        <v>2585.6</v>
      </c>
      <c r="J27" s="23">
        <v>0</v>
      </c>
      <c r="K27" s="76"/>
      <c r="L27" s="24">
        <v>0</v>
      </c>
      <c r="M27" s="24">
        <v>0</v>
      </c>
      <c r="N27" s="24">
        <v>0</v>
      </c>
      <c r="O27" s="29"/>
      <c r="P27" s="24">
        <v>0</v>
      </c>
      <c r="Q27" s="24">
        <v>0</v>
      </c>
      <c r="R27" s="24">
        <v>0</v>
      </c>
      <c r="S27" s="24">
        <v>0</v>
      </c>
    </row>
    <row r="28" spans="1:19" ht="40.5" customHeight="1">
      <c r="A28" s="34" t="s">
        <v>42</v>
      </c>
      <c r="B28" s="89" t="s">
        <v>82</v>
      </c>
      <c r="C28" s="79" t="s">
        <v>61</v>
      </c>
      <c r="D28" s="109">
        <v>0.7</v>
      </c>
      <c r="E28" s="109">
        <v>0.7</v>
      </c>
      <c r="F28" s="88">
        <v>7861.15</v>
      </c>
      <c r="G28" s="88">
        <v>7861.15</v>
      </c>
      <c r="H28" s="88">
        <v>7861.15</v>
      </c>
      <c r="I28" s="88">
        <v>7861.15</v>
      </c>
      <c r="J28" s="23">
        <v>0</v>
      </c>
      <c r="K28" s="76"/>
      <c r="L28" s="24">
        <v>0</v>
      </c>
      <c r="M28" s="24">
        <v>0</v>
      </c>
      <c r="N28" s="24">
        <v>0</v>
      </c>
      <c r="O28" s="29"/>
      <c r="P28" s="24">
        <v>0</v>
      </c>
      <c r="Q28" s="24">
        <v>0</v>
      </c>
      <c r="R28" s="24">
        <v>0</v>
      </c>
      <c r="S28" s="24">
        <v>0</v>
      </c>
    </row>
    <row r="29" spans="1:19" ht="40.5" customHeight="1">
      <c r="A29" s="34" t="s">
        <v>52</v>
      </c>
      <c r="B29" s="84" t="s">
        <v>83</v>
      </c>
      <c r="C29" s="79" t="s">
        <v>61</v>
      </c>
      <c r="D29" s="109">
        <v>0.2</v>
      </c>
      <c r="E29" s="109">
        <v>0.2</v>
      </c>
      <c r="F29" s="88">
        <v>1191.76</v>
      </c>
      <c r="G29" s="88">
        <v>1191.76</v>
      </c>
      <c r="H29" s="88">
        <v>1191.76</v>
      </c>
      <c r="I29" s="88">
        <v>1191.76</v>
      </c>
      <c r="J29" s="23">
        <v>0</v>
      </c>
      <c r="K29" s="22"/>
      <c r="L29" s="24">
        <v>0</v>
      </c>
      <c r="M29" s="24">
        <v>0</v>
      </c>
      <c r="N29" s="24">
        <v>0</v>
      </c>
      <c r="O29" s="29"/>
      <c r="P29" s="24">
        <v>0</v>
      </c>
      <c r="Q29" s="24">
        <v>0</v>
      </c>
      <c r="R29" s="24">
        <v>0</v>
      </c>
      <c r="S29" s="24">
        <v>0</v>
      </c>
    </row>
    <row r="30" spans="1:19" ht="40.5" customHeight="1">
      <c r="A30" s="34" t="s">
        <v>53</v>
      </c>
      <c r="B30" s="84" t="s">
        <v>84</v>
      </c>
      <c r="C30" s="79" t="s">
        <v>61</v>
      </c>
      <c r="D30" s="109">
        <v>0.5</v>
      </c>
      <c r="E30" s="109">
        <v>0.5</v>
      </c>
      <c r="F30" s="88">
        <v>5127.8900000000003</v>
      </c>
      <c r="G30" s="88">
        <v>5127.8900000000003</v>
      </c>
      <c r="H30" s="88">
        <v>5127.8900000000003</v>
      </c>
      <c r="I30" s="88">
        <v>5127.8900000000003</v>
      </c>
      <c r="J30" s="23">
        <v>0</v>
      </c>
      <c r="K30" s="22"/>
      <c r="L30" s="24">
        <v>0</v>
      </c>
      <c r="M30" s="24">
        <v>0</v>
      </c>
      <c r="N30" s="24">
        <v>0</v>
      </c>
      <c r="O30" s="29"/>
      <c r="P30" s="24">
        <v>0</v>
      </c>
      <c r="Q30" s="24">
        <v>0</v>
      </c>
      <c r="R30" s="24">
        <v>0</v>
      </c>
      <c r="S30" s="24">
        <v>0</v>
      </c>
    </row>
    <row r="31" spans="1:19" ht="40.5" customHeight="1">
      <c r="A31" s="34" t="s">
        <v>54</v>
      </c>
      <c r="B31" s="84" t="s">
        <v>85</v>
      </c>
      <c r="C31" s="79" t="s">
        <v>61</v>
      </c>
      <c r="D31" s="109">
        <v>0.95</v>
      </c>
      <c r="E31" s="109">
        <v>0.95</v>
      </c>
      <c r="F31" s="88">
        <v>3789.07</v>
      </c>
      <c r="G31" s="88">
        <v>3789.07</v>
      </c>
      <c r="H31" s="88">
        <v>3789.07</v>
      </c>
      <c r="I31" s="88">
        <v>3789.07</v>
      </c>
      <c r="J31" s="23">
        <v>0</v>
      </c>
      <c r="K31" s="22"/>
      <c r="L31" s="24">
        <v>0</v>
      </c>
      <c r="M31" s="24">
        <v>0</v>
      </c>
      <c r="N31" s="24">
        <v>0</v>
      </c>
      <c r="O31" s="29"/>
      <c r="P31" s="24">
        <v>0</v>
      </c>
      <c r="Q31" s="24">
        <v>0</v>
      </c>
      <c r="R31" s="24">
        <v>0</v>
      </c>
      <c r="S31" s="24">
        <v>0</v>
      </c>
    </row>
    <row r="32" spans="1:19" ht="40.5" customHeight="1">
      <c r="A32" s="34" t="s">
        <v>57</v>
      </c>
      <c r="B32" s="84" t="s">
        <v>86</v>
      </c>
      <c r="C32" s="79" t="s">
        <v>87</v>
      </c>
      <c r="D32" s="109">
        <v>86</v>
      </c>
      <c r="E32" s="109">
        <v>86</v>
      </c>
      <c r="F32" s="88">
        <v>1216.44</v>
      </c>
      <c r="G32" s="88">
        <v>1216.44</v>
      </c>
      <c r="H32" s="88">
        <v>1216.44</v>
      </c>
      <c r="I32" s="88">
        <v>1216.44</v>
      </c>
      <c r="J32" s="23"/>
      <c r="K32" s="22"/>
      <c r="L32" s="24">
        <v>0</v>
      </c>
      <c r="M32" s="24">
        <v>0</v>
      </c>
      <c r="N32" s="24">
        <v>0</v>
      </c>
      <c r="O32" s="29"/>
      <c r="P32" s="24">
        <v>0</v>
      </c>
      <c r="Q32" s="24">
        <v>0</v>
      </c>
      <c r="R32" s="24">
        <v>0</v>
      </c>
      <c r="S32" s="24">
        <v>0</v>
      </c>
    </row>
    <row r="33" spans="1:19" ht="14.25" customHeight="1">
      <c r="A33" s="34"/>
      <c r="B33" s="35" t="s">
        <v>50</v>
      </c>
      <c r="C33" s="34"/>
      <c r="D33" s="36"/>
      <c r="E33" s="34"/>
      <c r="F33" s="69">
        <f>F34+F35</f>
        <v>284470.12</v>
      </c>
      <c r="G33" s="69">
        <f t="shared" ref="G33:H33" si="1">G34+G35</f>
        <v>284470.12</v>
      </c>
      <c r="H33" s="69">
        <f t="shared" si="1"/>
        <v>284470.12</v>
      </c>
      <c r="I33" s="73">
        <f>SUM(I34:I35)</f>
        <v>284470.12</v>
      </c>
      <c r="J33" s="73">
        <v>0</v>
      </c>
      <c r="K33" s="80"/>
      <c r="L33" s="83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</row>
    <row r="34" spans="1:19" ht="41.25" customHeight="1">
      <c r="A34" s="71" t="s">
        <v>72</v>
      </c>
      <c r="B34" s="74" t="s">
        <v>76</v>
      </c>
      <c r="C34" s="79" t="s">
        <v>61</v>
      </c>
      <c r="D34" s="110">
        <v>1.0429999999999999</v>
      </c>
      <c r="E34" s="110">
        <v>1.0429999999999999</v>
      </c>
      <c r="F34" s="58">
        <v>241890.32</v>
      </c>
      <c r="G34" s="58">
        <v>241890.32</v>
      </c>
      <c r="H34" s="58">
        <v>241890.32</v>
      </c>
      <c r="I34" s="58">
        <v>241890.32</v>
      </c>
      <c r="J34" s="23">
        <v>0</v>
      </c>
      <c r="K34" s="76"/>
      <c r="L34" s="24">
        <v>0</v>
      </c>
      <c r="M34" s="24">
        <v>0</v>
      </c>
      <c r="N34" s="24">
        <v>0</v>
      </c>
      <c r="O34" s="59"/>
      <c r="P34" s="24">
        <v>0</v>
      </c>
      <c r="Q34" s="25">
        <v>0</v>
      </c>
      <c r="R34" s="25">
        <v>0</v>
      </c>
      <c r="S34" s="25">
        <v>0</v>
      </c>
    </row>
    <row r="35" spans="1:19" ht="46.5" customHeight="1">
      <c r="A35" s="57" t="s">
        <v>62</v>
      </c>
      <c r="B35" s="111" t="s">
        <v>89</v>
      </c>
      <c r="C35" s="79" t="s">
        <v>61</v>
      </c>
      <c r="D35" s="110">
        <v>1.3</v>
      </c>
      <c r="E35" s="110">
        <v>1.3</v>
      </c>
      <c r="F35" s="58">
        <v>42579.8</v>
      </c>
      <c r="G35" s="58">
        <v>42579.8</v>
      </c>
      <c r="H35" s="58">
        <v>42579.8</v>
      </c>
      <c r="I35" s="58">
        <v>42579.8</v>
      </c>
      <c r="J35" s="23">
        <v>0</v>
      </c>
      <c r="K35" s="80"/>
      <c r="L35" s="24">
        <v>0</v>
      </c>
      <c r="M35" s="24">
        <v>0</v>
      </c>
      <c r="N35" s="24">
        <v>0</v>
      </c>
      <c r="O35" s="59"/>
      <c r="P35" s="24">
        <v>0</v>
      </c>
      <c r="Q35" s="25">
        <v>0</v>
      </c>
      <c r="R35" s="25">
        <v>0</v>
      </c>
      <c r="S35" s="25">
        <v>0</v>
      </c>
    </row>
    <row r="36" spans="1:19" ht="17.25" customHeight="1">
      <c r="A36" s="57"/>
      <c r="B36" s="35" t="s">
        <v>59</v>
      </c>
      <c r="C36" s="58"/>
      <c r="D36" s="66"/>
      <c r="E36" s="34"/>
      <c r="F36" s="61">
        <f>F37+F38+F39+F40+F41+F42+F43+F44+F45</f>
        <v>260634.84</v>
      </c>
      <c r="G36" s="61">
        <f t="shared" ref="G36:J36" si="2">G37+G38+G39+G40+G41+G42+G43+G44+G45</f>
        <v>47349.130000000005</v>
      </c>
      <c r="H36" s="61">
        <f t="shared" si="2"/>
        <v>260634.84369642855</v>
      </c>
      <c r="I36" s="61">
        <f t="shared" si="2"/>
        <v>47349.129696428579</v>
      </c>
      <c r="J36" s="61">
        <f t="shared" si="2"/>
        <v>-213285.71399999998</v>
      </c>
      <c r="K36" s="65"/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</row>
    <row r="37" spans="1:19" ht="26.25" customHeight="1">
      <c r="A37" s="57" t="s">
        <v>63</v>
      </c>
      <c r="B37" s="84" t="s">
        <v>91</v>
      </c>
      <c r="C37" s="79" t="s">
        <v>60</v>
      </c>
      <c r="D37" s="86">
        <v>10</v>
      </c>
      <c r="E37" s="86">
        <v>10</v>
      </c>
      <c r="F37" s="87">
        <v>3528.28</v>
      </c>
      <c r="G37" s="58">
        <v>3528.28</v>
      </c>
      <c r="H37" s="87">
        <f>3435+93.28</f>
        <v>3528.28</v>
      </c>
      <c r="I37" s="87">
        <f>3435+93.28</f>
        <v>3528.28</v>
      </c>
      <c r="J37" s="23">
        <v>0</v>
      </c>
      <c r="K37" s="76"/>
      <c r="L37" s="24">
        <v>0</v>
      </c>
      <c r="M37" s="24">
        <v>0</v>
      </c>
      <c r="N37" s="24">
        <v>0</v>
      </c>
      <c r="O37" s="59"/>
      <c r="P37" s="24">
        <v>0</v>
      </c>
      <c r="Q37" s="25">
        <v>0</v>
      </c>
      <c r="R37" s="25">
        <v>0</v>
      </c>
      <c r="S37" s="25">
        <v>0</v>
      </c>
    </row>
    <row r="38" spans="1:19" ht="18.75" customHeight="1">
      <c r="A38" s="57" t="s">
        <v>64</v>
      </c>
      <c r="B38" s="84" t="s">
        <v>92</v>
      </c>
      <c r="C38" s="79" t="s">
        <v>60</v>
      </c>
      <c r="D38" s="86">
        <v>5</v>
      </c>
      <c r="E38" s="86">
        <v>5</v>
      </c>
      <c r="F38" s="87">
        <v>6250</v>
      </c>
      <c r="G38" s="58">
        <v>6250</v>
      </c>
      <c r="H38" s="87">
        <v>6250</v>
      </c>
      <c r="I38" s="87">
        <v>6250</v>
      </c>
      <c r="J38" s="23">
        <v>0</v>
      </c>
      <c r="K38" s="76"/>
      <c r="L38" s="24">
        <v>0</v>
      </c>
      <c r="M38" s="24">
        <v>0</v>
      </c>
      <c r="N38" s="24">
        <v>0</v>
      </c>
      <c r="O38" s="59"/>
      <c r="P38" s="24">
        <v>0</v>
      </c>
      <c r="Q38" s="25">
        <v>0</v>
      </c>
      <c r="R38" s="25">
        <v>0</v>
      </c>
      <c r="S38" s="25">
        <v>0</v>
      </c>
    </row>
    <row r="39" spans="1:19" ht="21.75" customHeight="1">
      <c r="A39" s="57" t="s">
        <v>65</v>
      </c>
      <c r="B39" s="84" t="s">
        <v>93</v>
      </c>
      <c r="C39" s="79" t="s">
        <v>60</v>
      </c>
      <c r="D39" s="86">
        <v>36</v>
      </c>
      <c r="E39" s="86">
        <v>36</v>
      </c>
      <c r="F39" s="87">
        <v>18540</v>
      </c>
      <c r="G39" s="58">
        <v>18540</v>
      </c>
      <c r="H39" s="87">
        <v>18540</v>
      </c>
      <c r="I39" s="87">
        <v>18540</v>
      </c>
      <c r="J39" s="23">
        <v>0</v>
      </c>
      <c r="K39" s="76"/>
      <c r="L39" s="24">
        <v>0</v>
      </c>
      <c r="M39" s="24">
        <v>0</v>
      </c>
      <c r="N39" s="24">
        <v>0</v>
      </c>
      <c r="O39" s="24"/>
      <c r="P39" s="24">
        <v>0</v>
      </c>
      <c r="Q39" s="24">
        <v>0</v>
      </c>
      <c r="R39" s="24">
        <v>0</v>
      </c>
      <c r="S39" s="24">
        <v>0</v>
      </c>
    </row>
    <row r="40" spans="1:19" ht="33.75" customHeight="1">
      <c r="A40" s="57" t="s">
        <v>66</v>
      </c>
      <c r="B40" s="84" t="s">
        <v>94</v>
      </c>
      <c r="C40" s="79" t="s">
        <v>60</v>
      </c>
      <c r="D40" s="86">
        <v>1</v>
      </c>
      <c r="E40" s="86">
        <v>1</v>
      </c>
      <c r="F40" s="87">
        <v>213285.71</v>
      </c>
      <c r="G40" s="58">
        <v>0</v>
      </c>
      <c r="H40" s="87">
        <f>238879.99968/1.12</f>
        <v>213285.71399999998</v>
      </c>
      <c r="I40" s="87">
        <v>0</v>
      </c>
      <c r="J40" s="23">
        <f>I40-H40</f>
        <v>-213285.71399999998</v>
      </c>
      <c r="K40" s="132" t="s">
        <v>161</v>
      </c>
      <c r="L40" s="24">
        <v>0</v>
      </c>
      <c r="M40" s="24">
        <v>0</v>
      </c>
      <c r="N40" s="24">
        <v>0</v>
      </c>
      <c r="O40" s="59"/>
      <c r="P40" s="24">
        <v>0</v>
      </c>
      <c r="Q40" s="25">
        <v>0</v>
      </c>
      <c r="R40" s="25">
        <v>0</v>
      </c>
      <c r="S40" s="25">
        <v>0</v>
      </c>
    </row>
    <row r="41" spans="1:19" ht="18" customHeight="1">
      <c r="A41" s="57" t="s">
        <v>67</v>
      </c>
      <c r="B41" s="84" t="s">
        <v>95</v>
      </c>
      <c r="C41" s="79" t="s">
        <v>60</v>
      </c>
      <c r="D41" s="86">
        <v>2</v>
      </c>
      <c r="E41" s="86">
        <v>2</v>
      </c>
      <c r="F41" s="87">
        <v>9643.36</v>
      </c>
      <c r="G41" s="58">
        <v>9643.36</v>
      </c>
      <c r="H41" s="87">
        <f>10800.5679/1.12</f>
        <v>9643.3641964285707</v>
      </c>
      <c r="I41" s="87">
        <f>10800.5679/1.12</f>
        <v>9643.3641964285707</v>
      </c>
      <c r="J41" s="23">
        <v>0</v>
      </c>
      <c r="L41" s="24">
        <v>0</v>
      </c>
      <c r="M41" s="24">
        <v>0</v>
      </c>
      <c r="N41" s="24">
        <v>0</v>
      </c>
      <c r="O41" s="59"/>
      <c r="P41" s="24">
        <v>0</v>
      </c>
      <c r="Q41" s="25">
        <v>0</v>
      </c>
      <c r="R41" s="25">
        <v>0</v>
      </c>
      <c r="S41" s="25">
        <v>0</v>
      </c>
    </row>
    <row r="42" spans="1:19" ht="21.75" customHeight="1">
      <c r="A42" s="57" t="s">
        <v>68</v>
      </c>
      <c r="B42" s="84" t="s">
        <v>96</v>
      </c>
      <c r="C42" s="79" t="s">
        <v>60</v>
      </c>
      <c r="D42" s="79">
        <v>1</v>
      </c>
      <c r="E42" s="79">
        <v>1</v>
      </c>
      <c r="F42" s="87">
        <v>2250</v>
      </c>
      <c r="G42" s="58">
        <v>2250</v>
      </c>
      <c r="H42" s="88">
        <v>2250</v>
      </c>
      <c r="I42" s="88">
        <v>2250</v>
      </c>
      <c r="J42" s="23">
        <v>0</v>
      </c>
      <c r="K42" s="76"/>
      <c r="L42" s="24">
        <v>0</v>
      </c>
      <c r="M42" s="24">
        <v>0</v>
      </c>
      <c r="N42" s="24">
        <v>0</v>
      </c>
      <c r="O42" s="24"/>
      <c r="P42" s="24">
        <v>0</v>
      </c>
      <c r="Q42" s="24">
        <v>0</v>
      </c>
      <c r="R42" s="24">
        <v>0</v>
      </c>
      <c r="S42" s="24">
        <v>0</v>
      </c>
    </row>
    <row r="43" spans="1:19" ht="18" customHeight="1">
      <c r="A43" s="57" t="s">
        <v>69</v>
      </c>
      <c r="B43" s="85" t="s">
        <v>97</v>
      </c>
      <c r="C43" s="79" t="s">
        <v>61</v>
      </c>
      <c r="D43" s="79">
        <v>7.4999999999999997E-2</v>
      </c>
      <c r="E43" s="79">
        <v>7.4999999999999997E-2</v>
      </c>
      <c r="F43" s="87">
        <v>2724.35</v>
      </c>
      <c r="G43" s="58">
        <v>2724.35</v>
      </c>
      <c r="H43" s="88">
        <f>61.0185+849.998+1416.663+396.666</f>
        <v>2724.3455000000004</v>
      </c>
      <c r="I43" s="88">
        <f>61.0185+849.998+1416.663+396.666</f>
        <v>2724.3455000000004</v>
      </c>
      <c r="J43" s="23">
        <v>0</v>
      </c>
      <c r="K43" s="76"/>
      <c r="L43" s="24">
        <v>0</v>
      </c>
      <c r="M43" s="24">
        <v>0</v>
      </c>
      <c r="N43" s="24">
        <v>0</v>
      </c>
      <c r="O43" s="59"/>
      <c r="P43" s="24">
        <v>0</v>
      </c>
      <c r="Q43" s="25">
        <v>0</v>
      </c>
      <c r="R43" s="25">
        <v>0</v>
      </c>
      <c r="S43" s="25">
        <v>0</v>
      </c>
    </row>
    <row r="44" spans="1:19" ht="18" customHeight="1">
      <c r="A44" s="57" t="s">
        <v>70</v>
      </c>
      <c r="B44" s="85" t="s">
        <v>98</v>
      </c>
      <c r="C44" s="79" t="s">
        <v>61</v>
      </c>
      <c r="D44" s="79">
        <v>0.188</v>
      </c>
      <c r="E44" s="79">
        <v>0.188</v>
      </c>
      <c r="F44" s="87">
        <v>2676.48</v>
      </c>
      <c r="G44" s="58">
        <v>2676.48</v>
      </c>
      <c r="H44" s="88">
        <f>2676.48</f>
        <v>2676.48</v>
      </c>
      <c r="I44" s="88">
        <v>2676.48</v>
      </c>
      <c r="J44" s="23">
        <v>0</v>
      </c>
      <c r="K44" s="76"/>
      <c r="L44" s="24">
        <v>0</v>
      </c>
      <c r="M44" s="24">
        <v>0</v>
      </c>
      <c r="N44" s="24">
        <v>0</v>
      </c>
      <c r="O44" s="59"/>
      <c r="P44" s="24">
        <v>0</v>
      </c>
      <c r="Q44" s="25">
        <v>0</v>
      </c>
      <c r="R44" s="25">
        <v>0</v>
      </c>
      <c r="S44" s="25">
        <v>0</v>
      </c>
    </row>
    <row r="45" spans="1:19" ht="43.5" customHeight="1">
      <c r="A45" s="57" t="s">
        <v>73</v>
      </c>
      <c r="B45" s="85" t="s">
        <v>99</v>
      </c>
      <c r="C45" s="79" t="s">
        <v>61</v>
      </c>
      <c r="D45" s="79">
        <v>0.12</v>
      </c>
      <c r="E45" s="86">
        <v>0.26</v>
      </c>
      <c r="F45" s="87">
        <v>1736.66</v>
      </c>
      <c r="G45" s="88">
        <f>F45</f>
        <v>1736.66</v>
      </c>
      <c r="H45" s="87">
        <v>1736.66</v>
      </c>
      <c r="I45" s="88">
        <f>H45</f>
        <v>1736.66</v>
      </c>
      <c r="J45" s="23">
        <v>0</v>
      </c>
      <c r="K45" s="132" t="s">
        <v>160</v>
      </c>
      <c r="L45" s="24">
        <v>0</v>
      </c>
      <c r="M45" s="24">
        <v>0</v>
      </c>
      <c r="N45" s="24">
        <v>0</v>
      </c>
      <c r="O45" s="24"/>
      <c r="P45" s="24">
        <v>0</v>
      </c>
      <c r="Q45" s="24">
        <v>0</v>
      </c>
      <c r="R45" s="24">
        <v>0</v>
      </c>
      <c r="S45" s="24">
        <v>0</v>
      </c>
    </row>
    <row r="46" spans="1:19" ht="14.25" customHeight="1">
      <c r="A46" s="57"/>
      <c r="B46" s="35" t="s">
        <v>90</v>
      </c>
      <c r="C46" s="77"/>
      <c r="D46" s="77"/>
      <c r="E46" s="34"/>
      <c r="F46" s="61">
        <f>F47+F48+F49</f>
        <v>35536.824285714283</v>
      </c>
      <c r="G46" s="61">
        <f t="shared" ref="G46:J46" si="3">G47+G48+G49</f>
        <v>35536.824285714283</v>
      </c>
      <c r="H46" s="61">
        <f t="shared" si="3"/>
        <v>35536.824285714283</v>
      </c>
      <c r="I46" s="61">
        <f t="shared" si="3"/>
        <v>35536.824285714283</v>
      </c>
      <c r="J46" s="61">
        <f t="shared" si="3"/>
        <v>0</v>
      </c>
      <c r="K46" s="76"/>
      <c r="L46" s="83">
        <v>0</v>
      </c>
      <c r="M46" s="83">
        <v>0</v>
      </c>
      <c r="N46" s="83">
        <v>0</v>
      </c>
      <c r="O46" s="92"/>
      <c r="P46" s="83">
        <v>0</v>
      </c>
      <c r="Q46" s="93">
        <v>0</v>
      </c>
      <c r="R46" s="93">
        <v>0</v>
      </c>
      <c r="S46" s="93">
        <v>0</v>
      </c>
    </row>
    <row r="47" spans="1:19" ht="54.75" customHeight="1">
      <c r="A47" s="57" t="s">
        <v>74</v>
      </c>
      <c r="B47" s="89" t="s">
        <v>100</v>
      </c>
      <c r="C47" s="79" t="s">
        <v>104</v>
      </c>
      <c r="D47" s="29">
        <v>1</v>
      </c>
      <c r="E47" s="29">
        <v>1</v>
      </c>
      <c r="F47" s="88">
        <v>8821.43</v>
      </c>
      <c r="G47" s="88">
        <f>F47</f>
        <v>8821.43</v>
      </c>
      <c r="H47" s="88">
        <v>8821.43</v>
      </c>
      <c r="I47" s="88">
        <f>H47</f>
        <v>8821.43</v>
      </c>
      <c r="J47" s="23">
        <v>0</v>
      </c>
      <c r="K47" s="133" t="s">
        <v>159</v>
      </c>
      <c r="L47" s="24">
        <v>0</v>
      </c>
      <c r="M47" s="24">
        <v>0</v>
      </c>
      <c r="N47" s="24">
        <v>0</v>
      </c>
      <c r="O47" s="59"/>
      <c r="P47" s="24">
        <v>0</v>
      </c>
      <c r="Q47" s="24">
        <v>0</v>
      </c>
      <c r="R47" s="24">
        <v>0</v>
      </c>
      <c r="S47" s="24">
        <v>0</v>
      </c>
    </row>
    <row r="48" spans="1:19" ht="42" customHeight="1">
      <c r="A48" s="57" t="s">
        <v>75</v>
      </c>
      <c r="B48" s="89" t="s">
        <v>101</v>
      </c>
      <c r="C48" s="79" t="s">
        <v>104</v>
      </c>
      <c r="D48" s="29">
        <v>1</v>
      </c>
      <c r="E48" s="29">
        <v>1</v>
      </c>
      <c r="F48" s="88">
        <f>12877</f>
        <v>12877</v>
      </c>
      <c r="G48" s="88">
        <f>12877</f>
        <v>12877</v>
      </c>
      <c r="H48" s="88">
        <f>12877</f>
        <v>12877</v>
      </c>
      <c r="I48" s="88">
        <f>12877</f>
        <v>12877</v>
      </c>
      <c r="J48" s="23">
        <v>0</v>
      </c>
      <c r="K48" s="81"/>
      <c r="L48" s="24">
        <v>0</v>
      </c>
      <c r="M48" s="24">
        <v>0</v>
      </c>
      <c r="N48" s="24">
        <v>0</v>
      </c>
      <c r="O48" s="59"/>
      <c r="P48" s="24">
        <v>0</v>
      </c>
      <c r="Q48" s="24">
        <v>0</v>
      </c>
      <c r="R48" s="24">
        <v>0</v>
      </c>
      <c r="S48" s="24">
        <v>0</v>
      </c>
    </row>
    <row r="49" spans="1:19" s="62" customFormat="1" ht="23.25" customHeight="1">
      <c r="A49" s="57" t="s">
        <v>103</v>
      </c>
      <c r="B49" s="90" t="s">
        <v>102</v>
      </c>
      <c r="C49" s="79" t="s">
        <v>104</v>
      </c>
      <c r="D49" s="29">
        <v>1</v>
      </c>
      <c r="E49" s="29">
        <v>1</v>
      </c>
      <c r="F49" s="91">
        <f>15499.0016/1.12</f>
        <v>13838.394285714285</v>
      </c>
      <c r="G49" s="91">
        <f>15499.0016/1.12</f>
        <v>13838.394285714285</v>
      </c>
      <c r="H49" s="91">
        <f>15499.0016/1.12</f>
        <v>13838.394285714285</v>
      </c>
      <c r="I49" s="91">
        <f>15499.0016/1.12</f>
        <v>13838.394285714285</v>
      </c>
      <c r="J49" s="58">
        <v>0</v>
      </c>
      <c r="K49" s="61"/>
      <c r="L49" s="24">
        <v>0</v>
      </c>
      <c r="M49" s="24">
        <v>0</v>
      </c>
      <c r="N49" s="24">
        <v>0</v>
      </c>
      <c r="O49" s="59"/>
      <c r="P49" s="24">
        <v>0</v>
      </c>
      <c r="Q49" s="24">
        <v>0</v>
      </c>
      <c r="R49" s="24">
        <v>0</v>
      </c>
      <c r="S49" s="24">
        <v>0</v>
      </c>
    </row>
    <row r="50" spans="1:19" s="62" customFormat="1" ht="18" customHeight="1">
      <c r="A50" s="57"/>
      <c r="B50" s="95" t="s">
        <v>105</v>
      </c>
      <c r="D50" s="94"/>
      <c r="E50" s="94"/>
      <c r="F50" s="98">
        <f>F51+F52+F53+F54</f>
        <v>1024</v>
      </c>
      <c r="G50" s="98">
        <f t="shared" ref="G50:J50" si="4">G51+G52+G53+G54</f>
        <v>1024</v>
      </c>
      <c r="H50" s="98">
        <f t="shared" si="4"/>
        <v>1024</v>
      </c>
      <c r="I50" s="98">
        <f t="shared" si="4"/>
        <v>1024</v>
      </c>
      <c r="J50" s="98">
        <f t="shared" si="4"/>
        <v>0</v>
      </c>
      <c r="K50" s="61"/>
      <c r="L50" s="83">
        <v>0</v>
      </c>
      <c r="M50" s="83">
        <v>0</v>
      </c>
      <c r="N50" s="83">
        <v>0</v>
      </c>
      <c r="O50" s="92"/>
      <c r="P50" s="83">
        <v>0</v>
      </c>
      <c r="Q50" s="93">
        <v>0</v>
      </c>
      <c r="R50" s="93">
        <v>0</v>
      </c>
      <c r="S50" s="93">
        <v>0</v>
      </c>
    </row>
    <row r="51" spans="1:19" s="62" customFormat="1" ht="23.25" customHeight="1">
      <c r="A51" s="57" t="s">
        <v>116</v>
      </c>
      <c r="B51" s="84" t="s">
        <v>106</v>
      </c>
      <c r="C51" s="79" t="s">
        <v>61</v>
      </c>
      <c r="D51" s="97">
        <v>0.95</v>
      </c>
      <c r="E51" s="97">
        <v>0.95</v>
      </c>
      <c r="F51" s="58">
        <v>344</v>
      </c>
      <c r="G51" s="58">
        <v>344</v>
      </c>
      <c r="H51" s="58">
        <v>344</v>
      </c>
      <c r="I51" s="58">
        <v>344</v>
      </c>
      <c r="J51" s="58">
        <v>0</v>
      </c>
      <c r="K51" s="61"/>
      <c r="L51" s="24">
        <v>0</v>
      </c>
      <c r="M51" s="24">
        <v>0</v>
      </c>
      <c r="N51" s="24">
        <v>0</v>
      </c>
      <c r="O51" s="59"/>
      <c r="P51" s="24">
        <v>0</v>
      </c>
      <c r="Q51" s="24">
        <v>0</v>
      </c>
      <c r="R51" s="24">
        <v>0</v>
      </c>
      <c r="S51" s="24">
        <v>0</v>
      </c>
    </row>
    <row r="52" spans="1:19" s="62" customFormat="1" ht="23.25" customHeight="1">
      <c r="A52" s="57" t="s">
        <v>117</v>
      </c>
      <c r="B52" s="84" t="s">
        <v>107</v>
      </c>
      <c r="C52" s="79" t="s">
        <v>87</v>
      </c>
      <c r="D52" s="22">
        <v>86.4</v>
      </c>
      <c r="E52" s="22">
        <v>86.4</v>
      </c>
      <c r="F52" s="58">
        <v>290</v>
      </c>
      <c r="G52" s="58">
        <v>290</v>
      </c>
      <c r="H52" s="58">
        <v>290</v>
      </c>
      <c r="I52" s="58">
        <v>290</v>
      </c>
      <c r="J52" s="58">
        <v>0</v>
      </c>
      <c r="K52" s="61"/>
      <c r="L52" s="24">
        <v>0</v>
      </c>
      <c r="M52" s="24">
        <v>0</v>
      </c>
      <c r="N52" s="24">
        <v>0</v>
      </c>
      <c r="O52" s="59"/>
      <c r="P52" s="24">
        <v>0</v>
      </c>
      <c r="Q52" s="24">
        <v>0</v>
      </c>
      <c r="R52" s="24">
        <v>0</v>
      </c>
      <c r="S52" s="24">
        <v>0</v>
      </c>
    </row>
    <row r="53" spans="1:19" s="62" customFormat="1" ht="23.25" customHeight="1">
      <c r="A53" s="57" t="s">
        <v>118</v>
      </c>
      <c r="B53" s="96" t="s">
        <v>108</v>
      </c>
      <c r="C53" s="79" t="s">
        <v>88</v>
      </c>
      <c r="D53" s="29">
        <v>18</v>
      </c>
      <c r="E53" s="29">
        <v>18</v>
      </c>
      <c r="F53" s="58">
        <v>225</v>
      </c>
      <c r="G53" s="58">
        <v>225</v>
      </c>
      <c r="H53" s="58">
        <v>225</v>
      </c>
      <c r="I53" s="58">
        <v>225</v>
      </c>
      <c r="J53" s="58">
        <v>0</v>
      </c>
      <c r="K53" s="61"/>
      <c r="L53" s="24">
        <v>0</v>
      </c>
      <c r="M53" s="24">
        <v>0</v>
      </c>
      <c r="N53" s="24">
        <v>0</v>
      </c>
      <c r="O53" s="59"/>
      <c r="P53" s="24">
        <v>0</v>
      </c>
      <c r="Q53" s="24">
        <v>0</v>
      </c>
      <c r="R53" s="24">
        <v>0</v>
      </c>
      <c r="S53" s="24">
        <v>0</v>
      </c>
    </row>
    <row r="54" spans="1:19" s="62" customFormat="1" ht="23.25" customHeight="1">
      <c r="A54" s="57" t="s">
        <v>119</v>
      </c>
      <c r="B54" s="96" t="s">
        <v>109</v>
      </c>
      <c r="C54" s="79" t="s">
        <v>110</v>
      </c>
      <c r="D54" s="29">
        <v>855.06</v>
      </c>
      <c r="E54" s="29">
        <v>855.06</v>
      </c>
      <c r="F54" s="58">
        <v>165</v>
      </c>
      <c r="G54" s="58">
        <v>165</v>
      </c>
      <c r="H54" s="58">
        <v>165</v>
      </c>
      <c r="I54" s="58">
        <v>165</v>
      </c>
      <c r="J54" s="58">
        <v>0</v>
      </c>
      <c r="K54" s="61"/>
      <c r="L54" s="24">
        <v>0</v>
      </c>
      <c r="M54" s="24">
        <v>0</v>
      </c>
      <c r="N54" s="24">
        <v>0</v>
      </c>
      <c r="O54" s="59"/>
      <c r="P54" s="24">
        <v>0</v>
      </c>
      <c r="Q54" s="24">
        <v>0</v>
      </c>
      <c r="R54" s="24">
        <v>0</v>
      </c>
      <c r="S54" s="24">
        <v>0</v>
      </c>
    </row>
    <row r="55" spans="1:19" s="53" customFormat="1" ht="20.25" customHeight="1">
      <c r="A55" s="44"/>
      <c r="B55" s="35" t="s">
        <v>55</v>
      </c>
      <c r="C55" s="46"/>
      <c r="D55" s="54"/>
      <c r="E55" s="46"/>
      <c r="F55" s="61">
        <f>F50+F46+F36+F33+F25</f>
        <v>613616.6942857143</v>
      </c>
      <c r="G55" s="61">
        <f t="shared" ref="G55:J55" si="5">G50+G46+G36+G33+G25</f>
        <v>390151.98428571428</v>
      </c>
      <c r="H55" s="61">
        <f t="shared" si="5"/>
        <v>613616.6979821428</v>
      </c>
      <c r="I55" s="61">
        <f t="shared" si="5"/>
        <v>390151.98398214282</v>
      </c>
      <c r="J55" s="61">
        <f t="shared" si="5"/>
        <v>-223464.71399999998</v>
      </c>
      <c r="K55" s="48"/>
      <c r="L55" s="83">
        <v>0</v>
      </c>
      <c r="M55" s="83">
        <v>0</v>
      </c>
      <c r="N55" s="83">
        <v>0</v>
      </c>
      <c r="O55" s="92"/>
      <c r="P55" s="83">
        <v>0</v>
      </c>
      <c r="Q55" s="93">
        <v>0</v>
      </c>
      <c r="R55" s="93">
        <v>0</v>
      </c>
      <c r="S55" s="93">
        <v>0</v>
      </c>
    </row>
    <row r="56" spans="1:19" s="53" customFormat="1" ht="15.75" customHeight="1">
      <c r="A56" s="44"/>
      <c r="B56" s="31" t="s">
        <v>43</v>
      </c>
      <c r="C56" s="46"/>
      <c r="D56" s="54"/>
      <c r="E56" s="46"/>
      <c r="F56" s="45"/>
      <c r="G56" s="47"/>
      <c r="H56" s="49"/>
      <c r="I56" s="73"/>
      <c r="J56" s="49"/>
      <c r="K56" s="48"/>
      <c r="L56" s="50"/>
      <c r="M56" s="50"/>
      <c r="N56" s="50"/>
      <c r="O56" s="51"/>
      <c r="P56" s="50"/>
      <c r="Q56" s="52"/>
      <c r="R56" s="52"/>
      <c r="S56" s="52"/>
    </row>
    <row r="57" spans="1:19" s="53" customFormat="1" ht="20.25" customHeight="1">
      <c r="A57" s="57"/>
      <c r="B57" s="70" t="s">
        <v>71</v>
      </c>
      <c r="C57" s="66"/>
      <c r="D57" s="67"/>
      <c r="E57" s="34"/>
      <c r="F57" s="61">
        <f>F58+F59+F60+F61+F62</f>
        <v>60390.409437499999</v>
      </c>
      <c r="G57" s="61">
        <f t="shared" ref="G57:J57" si="6">G58+G59+G60+G61+G62</f>
        <v>24011.870901785711</v>
      </c>
      <c r="H57" s="61">
        <f t="shared" si="6"/>
        <v>60390.409437499999</v>
      </c>
      <c r="I57" s="61">
        <f t="shared" si="6"/>
        <v>24011.870901785711</v>
      </c>
      <c r="J57" s="61">
        <f>J58+J59+J60+J61+J62</f>
        <v>-36378.53853571428</v>
      </c>
      <c r="K57" s="75"/>
      <c r="L57" s="83">
        <v>0</v>
      </c>
      <c r="M57" s="83">
        <v>0</v>
      </c>
      <c r="N57" s="83">
        <v>0</v>
      </c>
      <c r="O57" s="101"/>
      <c r="P57" s="83">
        <v>0</v>
      </c>
      <c r="Q57" s="83">
        <v>0</v>
      </c>
      <c r="R57" s="83">
        <v>0</v>
      </c>
      <c r="S57" s="83">
        <v>0</v>
      </c>
    </row>
    <row r="58" spans="1:19" s="53" customFormat="1" ht="33" customHeight="1">
      <c r="A58" s="57" t="s">
        <v>120</v>
      </c>
      <c r="B58" s="89" t="s">
        <v>111</v>
      </c>
      <c r="C58" s="79" t="s">
        <v>61</v>
      </c>
      <c r="D58" s="99">
        <v>14</v>
      </c>
      <c r="E58" s="99">
        <v>14</v>
      </c>
      <c r="F58" s="100">
        <f>18920.48+2207.07648/1.12</f>
        <v>20891.083999999999</v>
      </c>
      <c r="G58" s="100">
        <f>18920.48+2207.07648/1.12</f>
        <v>20891.083999999999</v>
      </c>
      <c r="H58" s="100">
        <f>18920.48+2207.07648/1.12</f>
        <v>20891.083999999999</v>
      </c>
      <c r="I58" s="100">
        <f>18920.48+2207.07648/1.12</f>
        <v>20891.083999999999</v>
      </c>
      <c r="J58" s="23">
        <v>0</v>
      </c>
      <c r="K58" s="76"/>
      <c r="L58" s="24">
        <v>0</v>
      </c>
      <c r="M58" s="24">
        <v>0</v>
      </c>
      <c r="N58" s="24">
        <v>0</v>
      </c>
      <c r="O58" s="51"/>
      <c r="P58" s="24">
        <v>0</v>
      </c>
      <c r="Q58" s="24">
        <v>0</v>
      </c>
      <c r="R58" s="24">
        <v>0</v>
      </c>
      <c r="S58" s="24">
        <v>0</v>
      </c>
    </row>
    <row r="59" spans="1:19" s="53" customFormat="1" ht="46.5" customHeight="1">
      <c r="A59" s="57" t="s">
        <v>121</v>
      </c>
      <c r="B59" s="89" t="s">
        <v>112</v>
      </c>
      <c r="C59" s="79" t="s">
        <v>61</v>
      </c>
      <c r="D59" s="99">
        <v>0.6</v>
      </c>
      <c r="E59" s="99">
        <v>0.6</v>
      </c>
      <c r="F59" s="88">
        <f>10884.4213/1.12</f>
        <v>9718.2333035714273</v>
      </c>
      <c r="G59" s="88">
        <v>0</v>
      </c>
      <c r="H59" s="88">
        <f>10884.4213/1.12</f>
        <v>9718.2333035714273</v>
      </c>
      <c r="I59" s="88">
        <v>0</v>
      </c>
      <c r="J59" s="23">
        <f>I59-H59</f>
        <v>-9718.2333035714273</v>
      </c>
      <c r="K59" s="131" t="s">
        <v>161</v>
      </c>
      <c r="L59" s="24">
        <v>0</v>
      </c>
      <c r="M59" s="24">
        <v>0</v>
      </c>
      <c r="N59" s="24">
        <v>0</v>
      </c>
      <c r="O59" s="51"/>
      <c r="P59" s="24">
        <v>0</v>
      </c>
      <c r="Q59" s="24">
        <v>0</v>
      </c>
      <c r="R59" s="24">
        <v>0</v>
      </c>
      <c r="S59" s="24">
        <v>0</v>
      </c>
    </row>
    <row r="60" spans="1:19" s="53" customFormat="1" ht="30" customHeight="1">
      <c r="A60" s="57" t="s">
        <v>122</v>
      </c>
      <c r="B60" s="89" t="s">
        <v>115</v>
      </c>
      <c r="C60" s="79" t="s">
        <v>61</v>
      </c>
      <c r="D60" s="99">
        <v>0.3</v>
      </c>
      <c r="E60" s="99">
        <v>0.3</v>
      </c>
      <c r="F60" s="88">
        <f>3495.28133/1.12</f>
        <v>3120.7869017857138</v>
      </c>
      <c r="G60" s="88">
        <f>3495.28133/1.12</f>
        <v>3120.7869017857138</v>
      </c>
      <c r="H60" s="88">
        <f>3495.28133/1.12</f>
        <v>3120.7869017857138</v>
      </c>
      <c r="I60" s="88">
        <f>3495.28133/1.12</f>
        <v>3120.7869017857138</v>
      </c>
      <c r="J60" s="23">
        <f>I60-H60</f>
        <v>0</v>
      </c>
      <c r="K60" s="76"/>
      <c r="L60" s="24">
        <v>0</v>
      </c>
      <c r="M60" s="24">
        <v>0</v>
      </c>
      <c r="N60" s="24">
        <v>0</v>
      </c>
      <c r="O60" s="51"/>
      <c r="P60" s="24">
        <v>0</v>
      </c>
      <c r="Q60" s="24">
        <v>0</v>
      </c>
      <c r="R60" s="24">
        <v>0</v>
      </c>
      <c r="S60" s="24">
        <v>0</v>
      </c>
    </row>
    <row r="61" spans="1:19" s="53" customFormat="1" ht="47.25" customHeight="1">
      <c r="A61" s="57" t="s">
        <v>123</v>
      </c>
      <c r="B61" s="89" t="s">
        <v>113</v>
      </c>
      <c r="C61" s="79" t="s">
        <v>61</v>
      </c>
      <c r="D61" s="99">
        <v>0.58020000000000005</v>
      </c>
      <c r="E61" s="99">
        <v>0.58020000000000005</v>
      </c>
      <c r="F61" s="100">
        <f>10992.80146/1.12</f>
        <v>9815.0013035714273</v>
      </c>
      <c r="G61" s="100">
        <v>0</v>
      </c>
      <c r="H61" s="100">
        <f>10992.80146/1.12</f>
        <v>9815.0013035714273</v>
      </c>
      <c r="I61" s="100">
        <v>0</v>
      </c>
      <c r="J61" s="23">
        <f>I61-H61</f>
        <v>-9815.0013035714273</v>
      </c>
      <c r="K61" s="135" t="s">
        <v>161</v>
      </c>
      <c r="L61" s="24">
        <v>0</v>
      </c>
      <c r="M61" s="24">
        <v>0</v>
      </c>
      <c r="N61" s="24">
        <v>0</v>
      </c>
      <c r="O61" s="51"/>
      <c r="P61" s="24">
        <v>0</v>
      </c>
      <c r="Q61" s="24">
        <v>0</v>
      </c>
      <c r="R61" s="24">
        <v>0</v>
      </c>
      <c r="S61" s="24">
        <v>0</v>
      </c>
    </row>
    <row r="62" spans="1:19" s="53" customFormat="1" ht="28.5" customHeight="1">
      <c r="A62" s="57" t="s">
        <v>124</v>
      </c>
      <c r="B62" s="89" t="s">
        <v>114</v>
      </c>
      <c r="C62" s="79" t="s">
        <v>87</v>
      </c>
      <c r="D62" s="99">
        <v>197.2</v>
      </c>
      <c r="E62" s="99">
        <v>197.2</v>
      </c>
      <c r="F62" s="100">
        <f>18866.7404/1.12</f>
        <v>16845.303928571426</v>
      </c>
      <c r="G62" s="100">
        <v>0</v>
      </c>
      <c r="H62" s="100">
        <f>18866.7404/1.12</f>
        <v>16845.303928571426</v>
      </c>
      <c r="I62" s="100">
        <v>0</v>
      </c>
      <c r="J62" s="23">
        <f>I62-H62</f>
        <v>-16845.303928571426</v>
      </c>
      <c r="K62" s="131" t="s">
        <v>161</v>
      </c>
      <c r="L62" s="24">
        <v>0</v>
      </c>
      <c r="M62" s="24">
        <v>0</v>
      </c>
      <c r="N62" s="24">
        <v>0</v>
      </c>
      <c r="O62" s="51"/>
      <c r="P62" s="24">
        <v>0</v>
      </c>
      <c r="Q62" s="24">
        <v>0</v>
      </c>
      <c r="R62" s="24">
        <v>0</v>
      </c>
      <c r="S62" s="24">
        <v>0</v>
      </c>
    </row>
    <row r="63" spans="1:19" ht="13.5" customHeight="1">
      <c r="A63" s="57"/>
      <c r="B63" s="35" t="s">
        <v>50</v>
      </c>
      <c r="C63" s="58"/>
      <c r="D63" s="68"/>
      <c r="E63" s="34"/>
      <c r="F63" s="61">
        <f>F64+F65+F66+F67</f>
        <v>412885.36</v>
      </c>
      <c r="G63" s="61">
        <f>G64+G65+G66+G67</f>
        <v>412885.36</v>
      </c>
      <c r="H63" s="61">
        <f t="shared" ref="G63:J63" si="7">H64+H65+H66+H67</f>
        <v>412885.36</v>
      </c>
      <c r="I63" s="61">
        <f>I64+I65+I66+I67</f>
        <v>412885.36</v>
      </c>
      <c r="J63" s="61">
        <f t="shared" si="7"/>
        <v>0</v>
      </c>
      <c r="K63" s="78"/>
      <c r="L63" s="83">
        <v>0</v>
      </c>
      <c r="M63" s="83">
        <v>0</v>
      </c>
      <c r="N63" s="83">
        <v>0</v>
      </c>
      <c r="O63" s="101"/>
      <c r="P63" s="83">
        <v>0</v>
      </c>
      <c r="Q63" s="83">
        <v>0</v>
      </c>
      <c r="R63" s="83">
        <v>0</v>
      </c>
      <c r="S63" s="83">
        <v>0</v>
      </c>
    </row>
    <row r="64" spans="1:19" ht="31.5" customHeight="1">
      <c r="A64" s="57" t="s">
        <v>143</v>
      </c>
      <c r="B64" s="102" t="s">
        <v>125</v>
      </c>
      <c r="C64" s="103" t="s">
        <v>88</v>
      </c>
      <c r="D64" s="104" t="s">
        <v>126</v>
      </c>
      <c r="E64" s="104" t="s">
        <v>126</v>
      </c>
      <c r="F64" s="88">
        <v>135739.62</v>
      </c>
      <c r="G64" s="88">
        <v>135739.62</v>
      </c>
      <c r="H64" s="88">
        <v>135739.62</v>
      </c>
      <c r="I64" s="88">
        <v>135739.62</v>
      </c>
      <c r="J64" s="23">
        <v>0</v>
      </c>
      <c r="K64" s="78"/>
      <c r="L64" s="24">
        <v>0</v>
      </c>
      <c r="M64" s="24">
        <v>0</v>
      </c>
      <c r="N64" s="24">
        <v>0</v>
      </c>
      <c r="O64" s="51"/>
      <c r="P64" s="24">
        <v>0</v>
      </c>
      <c r="Q64" s="24">
        <v>0</v>
      </c>
      <c r="R64" s="24">
        <v>0</v>
      </c>
      <c r="S64" s="24">
        <v>0</v>
      </c>
    </row>
    <row r="65" spans="1:19" ht="48" customHeight="1">
      <c r="A65" s="112" t="s">
        <v>144</v>
      </c>
      <c r="B65" s="102" t="s">
        <v>127</v>
      </c>
      <c r="C65" s="103" t="s">
        <v>61</v>
      </c>
      <c r="D65" s="104">
        <v>0.08</v>
      </c>
      <c r="E65" s="104">
        <v>0.08</v>
      </c>
      <c r="F65" s="113">
        <v>45000</v>
      </c>
      <c r="G65" s="113">
        <f>F65</f>
        <v>45000</v>
      </c>
      <c r="H65" s="113">
        <v>45000</v>
      </c>
      <c r="I65" s="113">
        <f>H65</f>
        <v>45000</v>
      </c>
      <c r="J65" s="113">
        <v>0</v>
      </c>
      <c r="K65" s="134" t="s">
        <v>162</v>
      </c>
      <c r="L65" s="114">
        <v>0</v>
      </c>
      <c r="M65" s="114">
        <v>0</v>
      </c>
      <c r="N65" s="114">
        <v>0</v>
      </c>
      <c r="O65" s="115"/>
      <c r="P65" s="114">
        <v>0</v>
      </c>
      <c r="Q65" s="114">
        <v>0</v>
      </c>
      <c r="R65" s="114">
        <v>0</v>
      </c>
      <c r="S65" s="114">
        <v>0</v>
      </c>
    </row>
    <row r="66" spans="1:19" ht="30.75" customHeight="1">
      <c r="A66" s="57" t="s">
        <v>145</v>
      </c>
      <c r="B66" s="102" t="s">
        <v>128</v>
      </c>
      <c r="C66" s="103" t="s">
        <v>87</v>
      </c>
      <c r="D66" s="104">
        <v>1116</v>
      </c>
      <c r="E66" s="104">
        <v>1116</v>
      </c>
      <c r="F66" s="23">
        <v>70099.17</v>
      </c>
      <c r="G66" s="23">
        <v>70099.17</v>
      </c>
      <c r="H66" s="23">
        <v>70099.17</v>
      </c>
      <c r="I66" s="23">
        <v>70099.17</v>
      </c>
      <c r="J66" s="23">
        <v>0</v>
      </c>
      <c r="K66" s="78"/>
      <c r="L66" s="24">
        <v>0</v>
      </c>
      <c r="M66" s="24">
        <v>0</v>
      </c>
      <c r="N66" s="24">
        <v>0</v>
      </c>
      <c r="O66" s="51"/>
      <c r="P66" s="24">
        <v>0</v>
      </c>
      <c r="Q66" s="24">
        <v>0</v>
      </c>
      <c r="R66" s="24">
        <v>0</v>
      </c>
      <c r="S66" s="24">
        <v>0</v>
      </c>
    </row>
    <row r="67" spans="1:19" s="55" customFormat="1" ht="23.25" customHeight="1">
      <c r="A67" s="57" t="s">
        <v>146</v>
      </c>
      <c r="B67" s="102" t="s">
        <v>129</v>
      </c>
      <c r="C67" s="103" t="s">
        <v>61</v>
      </c>
      <c r="D67" s="104">
        <v>0.80900000000000005</v>
      </c>
      <c r="E67" s="104">
        <v>0.80900000000000005</v>
      </c>
      <c r="F67" s="23">
        <v>162046.57</v>
      </c>
      <c r="G67" s="23">
        <v>162046.57</v>
      </c>
      <c r="H67" s="23">
        <v>162046.57</v>
      </c>
      <c r="I67" s="23">
        <v>162046.57</v>
      </c>
      <c r="J67" s="58">
        <v>0</v>
      </c>
      <c r="K67" s="61"/>
      <c r="L67" s="24">
        <v>0</v>
      </c>
      <c r="M67" s="24">
        <v>0</v>
      </c>
      <c r="N67" s="24">
        <v>0</v>
      </c>
      <c r="O67" s="51"/>
      <c r="P67" s="24">
        <v>0</v>
      </c>
      <c r="Q67" s="24">
        <v>0</v>
      </c>
      <c r="R67" s="24">
        <v>0</v>
      </c>
      <c r="S67" s="24">
        <v>0</v>
      </c>
    </row>
    <row r="68" spans="1:19" s="55" customFormat="1" ht="15.75" customHeight="1">
      <c r="A68" s="60"/>
      <c r="B68" s="105" t="s">
        <v>130</v>
      </c>
      <c r="C68" s="103"/>
      <c r="D68" s="104"/>
      <c r="E68" s="104"/>
      <c r="F68" s="61">
        <f>F69+F70+F71+F72</f>
        <v>97540.56</v>
      </c>
      <c r="G68" s="61">
        <f t="shared" ref="G68:J68" si="8">G69+G70+G71+G72</f>
        <v>3126</v>
      </c>
      <c r="H68" s="61">
        <f t="shared" si="8"/>
        <v>97540.56</v>
      </c>
      <c r="I68" s="61">
        <f t="shared" si="8"/>
        <v>3126</v>
      </c>
      <c r="J68" s="61">
        <f t="shared" si="8"/>
        <v>-94414.56</v>
      </c>
      <c r="K68" s="61"/>
      <c r="L68" s="83">
        <v>0</v>
      </c>
      <c r="M68" s="83">
        <v>0</v>
      </c>
      <c r="N68" s="83">
        <v>0</v>
      </c>
      <c r="O68" s="101"/>
      <c r="P68" s="83">
        <v>0</v>
      </c>
      <c r="Q68" s="83">
        <v>0</v>
      </c>
      <c r="R68" s="83">
        <v>0</v>
      </c>
      <c r="S68" s="83">
        <v>0</v>
      </c>
    </row>
    <row r="69" spans="1:19" s="55" customFormat="1" ht="23.25" customHeight="1">
      <c r="A69" s="57" t="s">
        <v>147</v>
      </c>
      <c r="B69" s="89" t="s">
        <v>131</v>
      </c>
      <c r="C69" s="103" t="s">
        <v>60</v>
      </c>
      <c r="D69" s="68">
        <v>1</v>
      </c>
      <c r="E69" s="104">
        <v>1</v>
      </c>
      <c r="F69" s="88">
        <v>1458</v>
      </c>
      <c r="G69" s="88">
        <v>1458</v>
      </c>
      <c r="H69" s="88">
        <v>1458</v>
      </c>
      <c r="I69" s="88">
        <v>1458</v>
      </c>
      <c r="J69" s="58">
        <f>F69-H69</f>
        <v>0</v>
      </c>
      <c r="K69" s="61"/>
      <c r="L69" s="24">
        <v>0</v>
      </c>
      <c r="M69" s="24">
        <v>0</v>
      </c>
      <c r="N69" s="24">
        <v>0</v>
      </c>
      <c r="O69" s="51"/>
      <c r="P69" s="24">
        <v>0</v>
      </c>
      <c r="Q69" s="24">
        <v>0</v>
      </c>
      <c r="R69" s="24">
        <v>0</v>
      </c>
      <c r="S69" s="24">
        <v>0</v>
      </c>
    </row>
    <row r="70" spans="1:19" s="55" customFormat="1" ht="21" customHeight="1">
      <c r="A70" s="57" t="s">
        <v>148</v>
      </c>
      <c r="B70" s="89" t="s">
        <v>132</v>
      </c>
      <c r="C70" s="103" t="s">
        <v>60</v>
      </c>
      <c r="D70" s="68">
        <v>1</v>
      </c>
      <c r="E70" s="104">
        <v>1</v>
      </c>
      <c r="F70" s="88">
        <v>1668</v>
      </c>
      <c r="G70" s="88">
        <v>1668</v>
      </c>
      <c r="H70" s="88">
        <v>1668</v>
      </c>
      <c r="I70" s="88">
        <v>1668</v>
      </c>
      <c r="J70" s="58">
        <f t="shared" ref="J70" si="9">F70-H70</f>
        <v>0</v>
      </c>
      <c r="K70" s="61"/>
      <c r="L70" s="24">
        <v>0</v>
      </c>
      <c r="M70" s="24">
        <v>0</v>
      </c>
      <c r="N70" s="24">
        <v>0</v>
      </c>
      <c r="O70" s="51"/>
      <c r="P70" s="24">
        <v>0</v>
      </c>
      <c r="Q70" s="24">
        <v>0</v>
      </c>
      <c r="R70" s="24">
        <v>0</v>
      </c>
      <c r="S70" s="24">
        <v>0</v>
      </c>
    </row>
    <row r="71" spans="1:19" s="55" customFormat="1" ht="46.5" customHeight="1">
      <c r="A71" s="57" t="s">
        <v>149</v>
      </c>
      <c r="B71" s="90" t="s">
        <v>133</v>
      </c>
      <c r="C71" s="103" t="s">
        <v>60</v>
      </c>
      <c r="D71" s="68">
        <v>1</v>
      </c>
      <c r="E71" s="104">
        <v>1</v>
      </c>
      <c r="F71" s="91">
        <f>60125.78</f>
        <v>60125.78</v>
      </c>
      <c r="G71" s="91">
        <v>0</v>
      </c>
      <c r="H71" s="91">
        <f>60125.78</f>
        <v>60125.78</v>
      </c>
      <c r="I71" s="91">
        <v>0</v>
      </c>
      <c r="J71" s="58">
        <f>I71-H71</f>
        <v>-60125.78</v>
      </c>
      <c r="K71" s="133" t="s">
        <v>163</v>
      </c>
      <c r="L71" s="24">
        <v>0</v>
      </c>
      <c r="M71" s="24">
        <v>0</v>
      </c>
      <c r="N71" s="24">
        <v>0</v>
      </c>
      <c r="O71" s="51"/>
      <c r="P71" s="24">
        <v>0</v>
      </c>
      <c r="Q71" s="24">
        <v>0</v>
      </c>
      <c r="R71" s="24">
        <v>0</v>
      </c>
      <c r="S71" s="24">
        <v>0</v>
      </c>
    </row>
    <row r="72" spans="1:19" s="55" customFormat="1" ht="43.5" customHeight="1">
      <c r="A72" s="57" t="s">
        <v>150</v>
      </c>
      <c r="B72" s="90" t="s">
        <v>134</v>
      </c>
      <c r="C72" s="103" t="s">
        <v>60</v>
      </c>
      <c r="D72" s="68">
        <v>1</v>
      </c>
      <c r="E72" s="104">
        <v>2</v>
      </c>
      <c r="F72" s="91">
        <v>34288.78</v>
      </c>
      <c r="G72" s="91">
        <v>0</v>
      </c>
      <c r="H72" s="91">
        <v>34288.78</v>
      </c>
      <c r="I72" s="91">
        <v>0</v>
      </c>
      <c r="J72" s="58">
        <f>I72-H72</f>
        <v>-34288.78</v>
      </c>
      <c r="K72" s="133" t="s">
        <v>163</v>
      </c>
      <c r="L72" s="24">
        <v>0</v>
      </c>
      <c r="M72" s="24">
        <v>0</v>
      </c>
      <c r="N72" s="24">
        <v>0</v>
      </c>
      <c r="O72" s="51"/>
      <c r="P72" s="24">
        <v>0</v>
      </c>
      <c r="Q72" s="24">
        <v>0</v>
      </c>
      <c r="R72" s="24">
        <v>0</v>
      </c>
      <c r="S72" s="24">
        <v>0</v>
      </c>
    </row>
    <row r="73" spans="1:19" s="55" customFormat="1" ht="12" customHeight="1">
      <c r="A73" s="60"/>
      <c r="B73" s="106" t="s">
        <v>90</v>
      </c>
      <c r="C73" s="103"/>
      <c r="D73" s="104"/>
      <c r="E73" s="104"/>
      <c r="F73" s="61">
        <f>F74+F75</f>
        <v>34008.03571428571</v>
      </c>
      <c r="G73" s="61">
        <f t="shared" ref="G73:J73" si="10">G74+G75</f>
        <v>34008.03571428571</v>
      </c>
      <c r="H73" s="61">
        <f t="shared" si="10"/>
        <v>34008.03571428571</v>
      </c>
      <c r="I73" s="61">
        <f t="shared" si="10"/>
        <v>34008.03571428571</v>
      </c>
      <c r="J73" s="61">
        <f t="shared" si="10"/>
        <v>0</v>
      </c>
      <c r="K73" s="61"/>
      <c r="L73" s="83">
        <v>0</v>
      </c>
      <c r="M73" s="83">
        <v>0</v>
      </c>
      <c r="N73" s="83">
        <v>0</v>
      </c>
      <c r="O73" s="101"/>
      <c r="P73" s="83">
        <v>0</v>
      </c>
      <c r="Q73" s="83">
        <v>0</v>
      </c>
      <c r="R73" s="83">
        <v>0</v>
      </c>
      <c r="S73" s="83">
        <v>0</v>
      </c>
    </row>
    <row r="74" spans="1:19" s="55" customFormat="1" ht="18" customHeight="1">
      <c r="A74" s="57" t="s">
        <v>151</v>
      </c>
      <c r="B74" s="84" t="s">
        <v>135</v>
      </c>
      <c r="C74" s="103" t="s">
        <v>136</v>
      </c>
      <c r="D74" s="68">
        <v>1</v>
      </c>
      <c r="E74" s="104">
        <v>1</v>
      </c>
      <c r="F74" s="87">
        <v>5200</v>
      </c>
      <c r="G74" s="87">
        <v>5200</v>
      </c>
      <c r="H74" s="87">
        <v>5200</v>
      </c>
      <c r="I74" s="87">
        <v>5200</v>
      </c>
      <c r="J74" s="58">
        <v>0</v>
      </c>
      <c r="K74" s="61"/>
      <c r="L74" s="24">
        <v>0</v>
      </c>
      <c r="M74" s="24">
        <v>0</v>
      </c>
      <c r="N74" s="24">
        <v>0</v>
      </c>
      <c r="O74" s="51"/>
      <c r="P74" s="24">
        <v>0</v>
      </c>
      <c r="Q74" s="24">
        <v>0</v>
      </c>
      <c r="R74" s="24">
        <v>0</v>
      </c>
      <c r="S74" s="24">
        <v>0</v>
      </c>
    </row>
    <row r="75" spans="1:19" s="55" customFormat="1" ht="18" customHeight="1">
      <c r="A75" s="57" t="s">
        <v>152</v>
      </c>
      <c r="B75" s="84" t="s">
        <v>137</v>
      </c>
      <c r="C75" s="103" t="s">
        <v>136</v>
      </c>
      <c r="D75" s="68">
        <v>1</v>
      </c>
      <c r="E75" s="104">
        <v>1</v>
      </c>
      <c r="F75" s="87">
        <f>32265/1.12</f>
        <v>28808.03571428571</v>
      </c>
      <c r="G75" s="87">
        <f>32265/1.12</f>
        <v>28808.03571428571</v>
      </c>
      <c r="H75" s="87">
        <f>32265/1.12</f>
        <v>28808.03571428571</v>
      </c>
      <c r="I75" s="87">
        <f>32265/1.12</f>
        <v>28808.03571428571</v>
      </c>
      <c r="J75" s="58">
        <v>0</v>
      </c>
      <c r="K75" s="61"/>
      <c r="L75" s="24">
        <v>0</v>
      </c>
      <c r="M75" s="24">
        <v>0</v>
      </c>
      <c r="N75" s="24">
        <v>0</v>
      </c>
      <c r="O75" s="51"/>
      <c r="P75" s="24">
        <v>0</v>
      </c>
      <c r="Q75" s="24">
        <v>0</v>
      </c>
      <c r="R75" s="24">
        <v>0</v>
      </c>
      <c r="S75" s="24">
        <v>0</v>
      </c>
    </row>
    <row r="76" spans="1:19" s="55" customFormat="1" ht="18" customHeight="1">
      <c r="A76" s="60"/>
      <c r="B76" s="107" t="s">
        <v>105</v>
      </c>
      <c r="C76" s="103"/>
      <c r="D76" s="68"/>
      <c r="E76" s="104"/>
      <c r="F76" s="108">
        <f>F77+F78+F79+F80+F81+F82</f>
        <v>3973.5</v>
      </c>
      <c r="G76" s="108">
        <f t="shared" ref="G76:J76" si="11">G77+G78+G79+G80+G81+G82</f>
        <v>3973.5</v>
      </c>
      <c r="H76" s="108">
        <f t="shared" si="11"/>
        <v>3973.5</v>
      </c>
      <c r="I76" s="108">
        <f t="shared" si="11"/>
        <v>3973.5</v>
      </c>
      <c r="J76" s="108">
        <f t="shared" si="11"/>
        <v>0</v>
      </c>
      <c r="K76" s="61"/>
      <c r="L76" s="83">
        <v>0</v>
      </c>
      <c r="M76" s="83">
        <v>0</v>
      </c>
      <c r="N76" s="83">
        <v>0</v>
      </c>
      <c r="O76" s="101"/>
      <c r="P76" s="83">
        <v>0</v>
      </c>
      <c r="Q76" s="83">
        <v>0</v>
      </c>
      <c r="R76" s="83">
        <v>0</v>
      </c>
      <c r="S76" s="83">
        <v>0</v>
      </c>
    </row>
    <row r="77" spans="1:19" s="55" customFormat="1" ht="24" customHeight="1">
      <c r="A77" s="57" t="s">
        <v>153</v>
      </c>
      <c r="B77" s="89" t="s">
        <v>138</v>
      </c>
      <c r="C77" s="103" t="s">
        <v>61</v>
      </c>
      <c r="D77" s="68">
        <v>0</v>
      </c>
      <c r="E77" s="99">
        <v>0.58020000000000005</v>
      </c>
      <c r="F77" s="100">
        <v>210</v>
      </c>
      <c r="G77" s="100">
        <v>210</v>
      </c>
      <c r="H77" s="100">
        <v>210</v>
      </c>
      <c r="I77" s="100">
        <v>210</v>
      </c>
      <c r="J77" s="58">
        <v>0</v>
      </c>
      <c r="K77" s="61"/>
      <c r="L77" s="24">
        <v>0</v>
      </c>
      <c r="M77" s="24">
        <v>0</v>
      </c>
      <c r="N77" s="24">
        <v>0</v>
      </c>
      <c r="O77" s="51"/>
      <c r="P77" s="24">
        <v>0</v>
      </c>
      <c r="Q77" s="24">
        <v>0</v>
      </c>
      <c r="R77" s="24">
        <v>0</v>
      </c>
      <c r="S77" s="24">
        <v>0</v>
      </c>
    </row>
    <row r="78" spans="1:19" s="55" customFormat="1" ht="23.25" customHeight="1">
      <c r="A78" s="57" t="s">
        <v>154</v>
      </c>
      <c r="B78" s="89" t="s">
        <v>142</v>
      </c>
      <c r="C78" s="103" t="s">
        <v>61</v>
      </c>
      <c r="D78" s="68">
        <v>0</v>
      </c>
      <c r="E78" s="99">
        <v>0.3</v>
      </c>
      <c r="F78" s="88">
        <v>200</v>
      </c>
      <c r="G78" s="88">
        <v>200</v>
      </c>
      <c r="H78" s="88">
        <v>200</v>
      </c>
      <c r="I78" s="88">
        <v>200</v>
      </c>
      <c r="J78" s="58">
        <v>0</v>
      </c>
      <c r="K78" s="61"/>
      <c r="L78" s="24">
        <v>0</v>
      </c>
      <c r="M78" s="24">
        <v>0</v>
      </c>
      <c r="N78" s="24">
        <v>0</v>
      </c>
      <c r="O78" s="51"/>
      <c r="P78" s="24">
        <v>0</v>
      </c>
      <c r="Q78" s="24">
        <v>0</v>
      </c>
      <c r="R78" s="24">
        <v>0</v>
      </c>
      <c r="S78" s="24">
        <v>0</v>
      </c>
    </row>
    <row r="79" spans="1:19" s="55" customFormat="1" ht="32.25" customHeight="1">
      <c r="A79" s="57" t="s">
        <v>155</v>
      </c>
      <c r="B79" s="89" t="s">
        <v>139</v>
      </c>
      <c r="C79" s="103" t="s">
        <v>61</v>
      </c>
      <c r="D79" s="68">
        <v>0</v>
      </c>
      <c r="E79" s="99">
        <v>0.2</v>
      </c>
      <c r="F79" s="100">
        <v>241</v>
      </c>
      <c r="G79" s="100">
        <v>241</v>
      </c>
      <c r="H79" s="100">
        <v>241</v>
      </c>
      <c r="I79" s="100">
        <v>241</v>
      </c>
      <c r="J79" s="58">
        <v>0</v>
      </c>
      <c r="K79" s="61"/>
      <c r="L79" s="24">
        <v>0</v>
      </c>
      <c r="M79" s="24">
        <v>0</v>
      </c>
      <c r="N79" s="24">
        <v>0</v>
      </c>
      <c r="O79" s="51"/>
      <c r="P79" s="24">
        <v>0</v>
      </c>
      <c r="Q79" s="24">
        <v>0</v>
      </c>
      <c r="R79" s="24">
        <v>0</v>
      </c>
      <c r="S79" s="24">
        <v>0</v>
      </c>
    </row>
    <row r="80" spans="1:19" s="55" customFormat="1" ht="22.5" customHeight="1">
      <c r="A80" s="57" t="s">
        <v>156</v>
      </c>
      <c r="B80" s="89" t="s">
        <v>140</v>
      </c>
      <c r="C80" s="103" t="s">
        <v>87</v>
      </c>
      <c r="D80" s="68">
        <v>0</v>
      </c>
      <c r="E80" s="99">
        <v>119.3</v>
      </c>
      <c r="F80" s="100">
        <v>615.5</v>
      </c>
      <c r="G80" s="100">
        <v>615.5</v>
      </c>
      <c r="H80" s="100">
        <v>615.5</v>
      </c>
      <c r="I80" s="100">
        <v>615.5</v>
      </c>
      <c r="J80" s="58">
        <v>0</v>
      </c>
      <c r="K80" s="61"/>
      <c r="L80" s="24">
        <v>0</v>
      </c>
      <c r="M80" s="24">
        <v>0</v>
      </c>
      <c r="N80" s="24">
        <v>0</v>
      </c>
      <c r="O80" s="51"/>
      <c r="P80" s="24">
        <v>0</v>
      </c>
      <c r="Q80" s="24">
        <v>0</v>
      </c>
      <c r="R80" s="24">
        <v>0</v>
      </c>
      <c r="S80" s="24">
        <v>0</v>
      </c>
    </row>
    <row r="81" spans="1:19" s="55" customFormat="1" ht="18" customHeight="1">
      <c r="A81" s="57" t="s">
        <v>157</v>
      </c>
      <c r="B81" s="84" t="s">
        <v>141</v>
      </c>
      <c r="C81" s="103" t="s">
        <v>88</v>
      </c>
      <c r="D81" s="68">
        <v>0</v>
      </c>
      <c r="E81" s="99">
        <v>353.9</v>
      </c>
      <c r="F81" s="100">
        <v>1384</v>
      </c>
      <c r="G81" s="100">
        <v>1384</v>
      </c>
      <c r="H81" s="100">
        <v>1384</v>
      </c>
      <c r="I81" s="100">
        <v>1384</v>
      </c>
      <c r="J81" s="58">
        <v>0</v>
      </c>
      <c r="K81" s="61"/>
      <c r="L81" s="24">
        <v>0</v>
      </c>
      <c r="M81" s="24">
        <v>0</v>
      </c>
      <c r="N81" s="24">
        <v>0</v>
      </c>
      <c r="O81" s="51"/>
      <c r="P81" s="24">
        <v>0</v>
      </c>
      <c r="Q81" s="24">
        <v>0</v>
      </c>
      <c r="R81" s="24">
        <v>0</v>
      </c>
      <c r="S81" s="24">
        <v>0</v>
      </c>
    </row>
    <row r="82" spans="1:19" s="55" customFormat="1" ht="23.25" customHeight="1">
      <c r="A82" s="57" t="s">
        <v>158</v>
      </c>
      <c r="B82" s="84" t="s">
        <v>114</v>
      </c>
      <c r="C82" s="103" t="s">
        <v>110</v>
      </c>
      <c r="D82" s="68">
        <v>0</v>
      </c>
      <c r="E82" s="99">
        <v>119.3</v>
      </c>
      <c r="F82" s="100">
        <v>1323</v>
      </c>
      <c r="G82" s="100">
        <v>1323</v>
      </c>
      <c r="H82" s="100">
        <v>1323</v>
      </c>
      <c r="I82" s="100">
        <v>1323</v>
      </c>
      <c r="J82" s="58">
        <v>0</v>
      </c>
      <c r="K82" s="61"/>
      <c r="L82" s="24">
        <v>0</v>
      </c>
      <c r="M82" s="24">
        <v>0</v>
      </c>
      <c r="N82" s="24">
        <v>0</v>
      </c>
      <c r="O82" s="51"/>
      <c r="P82" s="24">
        <v>0</v>
      </c>
      <c r="Q82" s="24">
        <v>0</v>
      </c>
      <c r="R82" s="24">
        <v>0</v>
      </c>
      <c r="S82" s="24">
        <v>0</v>
      </c>
    </row>
    <row r="83" spans="1:19" s="62" customFormat="1" ht="21.75" customHeight="1">
      <c r="A83" s="28"/>
      <c r="B83" s="35" t="s">
        <v>56</v>
      </c>
      <c r="C83" s="28"/>
      <c r="D83" s="28"/>
      <c r="E83" s="28"/>
      <c r="F83" s="69">
        <f>F76+F73+F68+F63+F57</f>
        <v>608797.86515178578</v>
      </c>
      <c r="G83" s="69">
        <f>G76+G73+G68+G63+G57</f>
        <v>478004.7666160714</v>
      </c>
      <c r="H83" s="69">
        <f>H76+H73+H68+H63+H57</f>
        <v>608797.86515178578</v>
      </c>
      <c r="I83" s="69">
        <f>I76+I73+I68+I63+I57</f>
        <v>478004.7666160714</v>
      </c>
      <c r="J83" s="69">
        <f>J76+J73+J68+J63+J57</f>
        <v>-130793.09853571428</v>
      </c>
      <c r="K83" s="63"/>
      <c r="L83" s="63">
        <v>0</v>
      </c>
      <c r="M83" s="63">
        <f t="shared" ref="M83:S83" si="12">M49+M67</f>
        <v>0</v>
      </c>
      <c r="N83" s="63">
        <f t="shared" si="12"/>
        <v>0</v>
      </c>
      <c r="O83" s="63">
        <f t="shared" si="12"/>
        <v>0</v>
      </c>
      <c r="P83" s="63">
        <f t="shared" si="12"/>
        <v>0</v>
      </c>
      <c r="Q83" s="63">
        <f t="shared" si="12"/>
        <v>0</v>
      </c>
      <c r="R83" s="63">
        <f t="shared" si="12"/>
        <v>0</v>
      </c>
      <c r="S83" s="63">
        <f t="shared" si="12"/>
        <v>0</v>
      </c>
    </row>
    <row r="84" spans="1:19">
      <c r="B84" s="56" t="s">
        <v>77</v>
      </c>
      <c r="H84" s="69">
        <f>H55+H83</f>
        <v>1222414.5631339285</v>
      </c>
    </row>
  </sheetData>
  <mergeCells count="18">
    <mergeCell ref="P21:Q21"/>
    <mergeCell ref="R21:S21"/>
    <mergeCell ref="A18:D19"/>
    <mergeCell ref="E18:S19"/>
    <mergeCell ref="A20:A22"/>
    <mergeCell ref="B20:S20"/>
    <mergeCell ref="D21:E21"/>
    <mergeCell ref="C21:C22"/>
    <mergeCell ref="H21:K21"/>
    <mergeCell ref="F21:G21"/>
    <mergeCell ref="L21:O21"/>
    <mergeCell ref="B21:B22"/>
    <mergeCell ref="A9:S9"/>
    <mergeCell ref="A10:S10"/>
    <mergeCell ref="A11:S11"/>
    <mergeCell ref="A12:S12"/>
    <mergeCell ref="A15:S15"/>
    <mergeCell ref="A14:S14"/>
  </mergeCells>
  <pageMargins left="0.23622047244094491" right="0.27559055118110237" top="0" bottom="0" header="0.23622047244094491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E11" sqref="E11"/>
    </sheetView>
  </sheetViews>
  <sheetFormatPr defaultRowHeight="15"/>
  <cols>
    <col min="1" max="1" width="42.42578125" style="2" customWidth="1"/>
    <col min="2" max="6" width="17.7109375" style="2" customWidth="1"/>
  </cols>
  <sheetData>
    <row r="1" spans="1:6">
      <c r="A1" s="5"/>
      <c r="B1" s="5"/>
      <c r="C1" s="5"/>
      <c r="D1" s="5"/>
      <c r="E1" s="5"/>
      <c r="F1" s="6" t="s">
        <v>21</v>
      </c>
    </row>
    <row r="2" spans="1:6">
      <c r="A2" s="5"/>
      <c r="B2" s="5"/>
      <c r="C2" s="5"/>
      <c r="D2" s="5"/>
      <c r="E2" s="5"/>
      <c r="F2" s="6" t="s">
        <v>22</v>
      </c>
    </row>
    <row r="3" spans="1:6">
      <c r="A3" s="5"/>
      <c r="B3" s="5"/>
      <c r="C3" s="5"/>
      <c r="D3" s="5"/>
      <c r="E3" s="5"/>
      <c r="F3" s="6" t="s">
        <v>23</v>
      </c>
    </row>
    <row r="4" spans="1:6">
      <c r="A4" s="5"/>
      <c r="B4" s="5"/>
      <c r="C4" s="5"/>
      <c r="D4" s="5"/>
      <c r="E4" s="5"/>
      <c r="F4" s="6" t="s">
        <v>24</v>
      </c>
    </row>
    <row r="5" spans="1:6">
      <c r="A5" s="5"/>
      <c r="B5" s="5"/>
      <c r="C5" s="5"/>
      <c r="D5" s="5"/>
      <c r="E5" s="5"/>
      <c r="F5" s="6" t="s">
        <v>25</v>
      </c>
    </row>
    <row r="6" spans="1:6">
      <c r="A6" s="5"/>
      <c r="B6" s="5"/>
      <c r="C6" s="5"/>
      <c r="D6" s="5"/>
      <c r="E6" s="5"/>
      <c r="F6" s="6" t="s">
        <v>26</v>
      </c>
    </row>
    <row r="7" spans="1:6">
      <c r="A7" s="5"/>
      <c r="B7" s="5"/>
      <c r="C7" s="5"/>
      <c r="D7" s="5"/>
      <c r="E7" s="5"/>
      <c r="F7" s="5"/>
    </row>
    <row r="8" spans="1:6" ht="108" customHeight="1">
      <c r="A8" s="7" t="s">
        <v>45</v>
      </c>
      <c r="B8" s="7" t="s">
        <v>27</v>
      </c>
      <c r="C8" s="7" t="s">
        <v>28</v>
      </c>
      <c r="D8" s="7" t="s">
        <v>29</v>
      </c>
      <c r="E8" s="7" t="s">
        <v>30</v>
      </c>
      <c r="F8" s="7" t="s">
        <v>31</v>
      </c>
    </row>
    <row r="9" spans="1:6" ht="51">
      <c r="A9" s="3" t="s">
        <v>32</v>
      </c>
      <c r="B9" s="9" t="s">
        <v>47</v>
      </c>
      <c r="C9" s="9" t="s">
        <v>47</v>
      </c>
      <c r="D9" s="9" t="s">
        <v>47</v>
      </c>
      <c r="E9" s="9" t="s">
        <v>47</v>
      </c>
      <c r="F9" s="9"/>
    </row>
    <row r="10" spans="1:6" ht="53.25" customHeight="1">
      <c r="A10" s="3" t="s">
        <v>33</v>
      </c>
      <c r="B10" s="9" t="s">
        <v>47</v>
      </c>
      <c r="C10" s="9" t="s">
        <v>47</v>
      </c>
      <c r="D10" s="9" t="s">
        <v>47</v>
      </c>
      <c r="E10" s="9" t="s">
        <v>47</v>
      </c>
      <c r="F10" s="9"/>
    </row>
    <row r="11" spans="1:6" ht="38.25">
      <c r="A11" s="3" t="s">
        <v>34</v>
      </c>
      <c r="B11" s="9" t="s">
        <v>47</v>
      </c>
      <c r="C11" s="9" t="s">
        <v>47</v>
      </c>
      <c r="D11" s="9" t="s">
        <v>47</v>
      </c>
      <c r="E11" s="9" t="s">
        <v>47</v>
      </c>
      <c r="F11" s="9"/>
    </row>
    <row r="12" spans="1:6" ht="38.25">
      <c r="A12" s="3" t="s">
        <v>35</v>
      </c>
      <c r="B12" s="9" t="s">
        <v>47</v>
      </c>
      <c r="C12" s="9" t="s">
        <v>47</v>
      </c>
      <c r="D12" s="9" t="s">
        <v>47</v>
      </c>
      <c r="E12" s="9" t="s">
        <v>47</v>
      </c>
      <c r="F12" s="9"/>
    </row>
    <row r="13" spans="1:6">
      <c r="A13" s="4" t="s">
        <v>36</v>
      </c>
      <c r="B13" s="4"/>
      <c r="C13" s="4"/>
      <c r="D13" s="4"/>
      <c r="E13" s="4"/>
      <c r="F13" s="4"/>
    </row>
    <row r="14" spans="1:6">
      <c r="A14" s="4" t="s">
        <v>36</v>
      </c>
      <c r="B14" s="4"/>
      <c r="C14" s="4"/>
      <c r="D14" s="4"/>
      <c r="E14" s="4"/>
      <c r="F14" s="4"/>
    </row>
    <row r="15" spans="1:6" ht="15" customHeight="1">
      <c r="A15" s="5"/>
      <c r="B15" s="5"/>
      <c r="C15" s="5"/>
      <c r="D15" s="5"/>
      <c r="E15" s="5"/>
      <c r="F15" s="5"/>
    </row>
    <row r="16" spans="1:6" ht="16.5">
      <c r="A16" s="8" t="s">
        <v>46</v>
      </c>
      <c r="B16" s="5"/>
      <c r="C16" s="5"/>
      <c r="D16" s="5"/>
      <c r="E16" s="5"/>
      <c r="F16" s="5"/>
    </row>
  </sheetData>
  <pageMargins left="0.47" right="0.4" top="0.44" bottom="0.4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4</vt:lpstr>
      <vt:lpstr>приложение 4 продолжение</vt:lpstr>
      <vt:lpstr>'приложение 4'!Заголовки_для_печати</vt:lpstr>
      <vt:lpstr>'приложение 4'!Область_печати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Admin</cp:lastModifiedBy>
  <cp:lastPrinted>2024-03-27T03:02:10Z</cp:lastPrinted>
  <dcterms:created xsi:type="dcterms:W3CDTF">2017-06-02T04:26:59Z</dcterms:created>
  <dcterms:modified xsi:type="dcterms:W3CDTF">2025-01-17T08:36:10Z</dcterms:modified>
</cp:coreProperties>
</file>